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acik\Desktop\Vyuka\A_TM_Technicka mereni (predmet)\2026\"/>
    </mc:Choice>
  </mc:AlternateContent>
  <bookViews>
    <workbookView xWindow="0" yWindow="0" windowWidth="28680" windowHeight="13530"/>
  </bookViews>
  <sheets>
    <sheet name="2026_JK" sheetId="4" r:id="rId1"/>
  </sheets>
  <definedNames>
    <definedName name="_xlnm.Print_Area" localSheetId="0">'2026_JK'!$G$3:$H$24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6" i="4" l="1"/>
  <c r="BD18" i="4"/>
  <c r="BD10" i="4"/>
  <c r="BA12" i="4"/>
  <c r="BA11" i="4"/>
  <c r="AW7" i="4"/>
  <c r="AW8" i="4"/>
  <c r="AZ9" i="4"/>
  <c r="AY6" i="4"/>
  <c r="AZ7" i="4"/>
  <c r="AZ6" i="4"/>
  <c r="AY7" i="4"/>
  <c r="AV16" i="4"/>
  <c r="AV14" i="4"/>
  <c r="AV12" i="4"/>
  <c r="AV10" i="4"/>
  <c r="AV9" i="4"/>
  <c r="AV8" i="4"/>
  <c r="AV7" i="4"/>
  <c r="AV6" i="4"/>
  <c r="AU17" i="4"/>
  <c r="AU16" i="4"/>
  <c r="AU8" i="4"/>
  <c r="AU7" i="4"/>
  <c r="Z5" i="4"/>
  <c r="Y5" i="4"/>
  <c r="X5" i="4"/>
  <c r="V5" i="4"/>
  <c r="U5" i="4"/>
  <c r="T5" i="4"/>
  <c r="R13" i="4"/>
  <c r="AP30" i="4" l="1"/>
  <c r="AO30" i="4"/>
  <c r="BH6" i="4"/>
  <c r="BJ6" i="4" l="1"/>
  <c r="BB6" i="4"/>
  <c r="BP6" i="4"/>
  <c r="AW14" i="4" l="1"/>
  <c r="AV32" i="4" l="1"/>
  <c r="AV31" i="4"/>
  <c r="BN6" i="4"/>
  <c r="BC18" i="4"/>
  <c r="BO6" i="4"/>
  <c r="BM6" i="4"/>
  <c r="BG7" i="4"/>
  <c r="BG6" i="4"/>
  <c r="BL6" i="4"/>
  <c r="BG9" i="4"/>
  <c r="BG8" i="4"/>
  <c r="AP8" i="4"/>
  <c r="P124" i="4" l="1"/>
  <c r="P123" i="4"/>
  <c r="P122" i="4"/>
  <c r="P121" i="4"/>
  <c r="P120" i="4"/>
  <c r="P119" i="4"/>
  <c r="P118" i="4"/>
  <c r="P117" i="4"/>
  <c r="P116" i="4"/>
  <c r="P115" i="4"/>
  <c r="P114" i="4"/>
  <c r="P113" i="4"/>
  <c r="P112" i="4"/>
  <c r="P111" i="4"/>
  <c r="P110" i="4"/>
  <c r="S109" i="4"/>
  <c r="AT11" i="4" s="1"/>
  <c r="BF11" i="4" s="1"/>
  <c r="Q109" i="4"/>
  <c r="P109" i="4"/>
  <c r="R109" i="4" s="1"/>
  <c r="Q108" i="4"/>
  <c r="P108" i="4"/>
  <c r="R108" i="4" s="1"/>
  <c r="Q107" i="4"/>
  <c r="P107" i="4"/>
  <c r="R107" i="4" s="1"/>
  <c r="S107" i="4" s="1"/>
  <c r="AT9" i="4" s="1"/>
  <c r="BF9" i="4" s="1"/>
  <c r="Q106" i="4"/>
  <c r="S106" i="4" s="1"/>
  <c r="P106" i="4"/>
  <c r="R106" i="4" s="1"/>
  <c r="Q105" i="4"/>
  <c r="P105" i="4"/>
  <c r="R105" i="4" s="1"/>
  <c r="S105" i="4" s="1"/>
  <c r="AT7" i="4" s="1"/>
  <c r="BF7" i="4" s="1"/>
  <c r="Q104" i="4"/>
  <c r="P104" i="4"/>
  <c r="R104" i="4" s="1"/>
  <c r="S103" i="4"/>
  <c r="AS25" i="4" s="1"/>
  <c r="BE7" i="4" s="1"/>
  <c r="Q103" i="4"/>
  <c r="P103" i="4"/>
  <c r="R103" i="4" s="1"/>
  <c r="Q102" i="4"/>
  <c r="P102" i="4"/>
  <c r="R102" i="4" s="1"/>
  <c r="S101" i="4"/>
  <c r="AS23" i="4" s="1"/>
  <c r="Q101" i="4"/>
  <c r="P101" i="4"/>
  <c r="R101" i="4" s="1"/>
  <c r="Q100" i="4"/>
  <c r="P100" i="4"/>
  <c r="R100" i="4" s="1"/>
  <c r="Q99" i="4"/>
  <c r="P99" i="4"/>
  <c r="R99" i="4" s="1"/>
  <c r="S99" i="4" s="1"/>
  <c r="AS21" i="4" s="1"/>
  <c r="BE11" i="4" s="1"/>
  <c r="Q98" i="4"/>
  <c r="S98" i="4" s="1"/>
  <c r="AS20" i="4" s="1"/>
  <c r="P98" i="4"/>
  <c r="R98" i="4" s="1"/>
  <c r="Q97" i="4"/>
  <c r="P97" i="4"/>
  <c r="R97" i="4" s="1"/>
  <c r="S97" i="4" s="1"/>
  <c r="AS19" i="4" s="1"/>
  <c r="BE13" i="4" s="1"/>
  <c r="Q96" i="4"/>
  <c r="P96" i="4"/>
  <c r="R96" i="4" s="1"/>
  <c r="S95" i="4"/>
  <c r="AS17" i="4" s="1"/>
  <c r="Q95" i="4"/>
  <c r="P95" i="4"/>
  <c r="R95" i="4" s="1"/>
  <c r="Q94" i="4"/>
  <c r="P94" i="4"/>
  <c r="R94" i="4" s="1"/>
  <c r="S93" i="4"/>
  <c r="AS15" i="4" s="1"/>
  <c r="Q93" i="4"/>
  <c r="P93" i="4"/>
  <c r="R93" i="4" s="1"/>
  <c r="Q92" i="4"/>
  <c r="P92" i="4"/>
  <c r="R92" i="4" s="1"/>
  <c r="Q91" i="4"/>
  <c r="P91" i="4"/>
  <c r="R91" i="4" s="1"/>
  <c r="S91" i="4" s="1"/>
  <c r="AS13" i="4" s="1"/>
  <c r="Q90" i="4"/>
  <c r="S90" i="4" s="1"/>
  <c r="AS12" i="4" s="1"/>
  <c r="P90" i="4"/>
  <c r="R90" i="4" s="1"/>
  <c r="Q89" i="4"/>
  <c r="P89" i="4"/>
  <c r="R89" i="4" s="1"/>
  <c r="S89" i="4" s="1"/>
  <c r="AS11" i="4" s="1"/>
  <c r="Q88" i="4"/>
  <c r="P88" i="4"/>
  <c r="R88" i="4" s="1"/>
  <c r="S87" i="4"/>
  <c r="AS9" i="4" s="1"/>
  <c r="Q87" i="4"/>
  <c r="P87" i="4"/>
  <c r="R87" i="4" s="1"/>
  <c r="Q86" i="4"/>
  <c r="P86" i="4"/>
  <c r="R86" i="4" s="1"/>
  <c r="S85" i="4"/>
  <c r="AS7" i="4" s="1"/>
  <c r="Q85" i="4"/>
  <c r="P85" i="4"/>
  <c r="R85" i="4" s="1"/>
  <c r="Q84" i="4"/>
  <c r="P84" i="4"/>
  <c r="R84" i="4" s="1"/>
  <c r="Q83" i="4"/>
  <c r="P83" i="4"/>
  <c r="R83" i="4" s="1"/>
  <c r="S83" i="4" s="1"/>
  <c r="AR25" i="4" s="1"/>
  <c r="Q82" i="4"/>
  <c r="S82" i="4" s="1"/>
  <c r="AR24" i="4" s="1"/>
  <c r="P82" i="4"/>
  <c r="R82" i="4" s="1"/>
  <c r="Q81" i="4"/>
  <c r="P81" i="4"/>
  <c r="R81" i="4" s="1"/>
  <c r="S81" i="4" s="1"/>
  <c r="AR23" i="4" s="1"/>
  <c r="Q80" i="4"/>
  <c r="P80" i="4"/>
  <c r="R80" i="4" s="1"/>
  <c r="S79" i="4"/>
  <c r="AR21" i="4" s="1"/>
  <c r="Q79" i="4"/>
  <c r="P79" i="4"/>
  <c r="R79" i="4" s="1"/>
  <c r="Q78" i="4"/>
  <c r="P78" i="4"/>
  <c r="R78" i="4" s="1"/>
  <c r="S77" i="4"/>
  <c r="AR19" i="4" s="1"/>
  <c r="BD13" i="4" s="1"/>
  <c r="Q77" i="4"/>
  <c r="P77" i="4"/>
  <c r="R77" i="4" s="1"/>
  <c r="Q76" i="4"/>
  <c r="P76" i="4"/>
  <c r="R76" i="4" s="1"/>
  <c r="Q75" i="4"/>
  <c r="P75" i="4"/>
  <c r="R75" i="4" s="1"/>
  <c r="S75" i="4" s="1"/>
  <c r="AR17" i="4" s="1"/>
  <c r="Q74" i="4"/>
  <c r="S74" i="4" s="1"/>
  <c r="AR16" i="4" s="1"/>
  <c r="BD16" i="4" s="1"/>
  <c r="P74" i="4"/>
  <c r="R74" i="4" s="1"/>
  <c r="Q73" i="4"/>
  <c r="P73" i="4"/>
  <c r="R73" i="4" s="1"/>
  <c r="S73" i="4" s="1"/>
  <c r="AR15" i="4" s="1"/>
  <c r="Q72" i="4"/>
  <c r="P72" i="4"/>
  <c r="R72" i="4" s="1"/>
  <c r="S71" i="4"/>
  <c r="AR13" i="4" s="1"/>
  <c r="Q71" i="4"/>
  <c r="P71" i="4"/>
  <c r="R71" i="4" s="1"/>
  <c r="Q70" i="4"/>
  <c r="P70" i="4"/>
  <c r="R70" i="4" s="1"/>
  <c r="S69" i="4"/>
  <c r="AR11" i="4" s="1"/>
  <c r="Q69" i="4"/>
  <c r="P69" i="4"/>
  <c r="R69" i="4" s="1"/>
  <c r="Q68" i="4"/>
  <c r="P68" i="4"/>
  <c r="R68" i="4" s="1"/>
  <c r="Q67" i="4"/>
  <c r="P67" i="4"/>
  <c r="R67" i="4" s="1"/>
  <c r="S67" i="4" s="1"/>
  <c r="AR9" i="4" s="1"/>
  <c r="Q66" i="4"/>
  <c r="S66" i="4" s="1"/>
  <c r="AR8" i="4" s="1"/>
  <c r="P66" i="4"/>
  <c r="R66" i="4" s="1"/>
  <c r="Q65" i="4"/>
  <c r="P65" i="4"/>
  <c r="R65" i="4" s="1"/>
  <c r="S65" i="4" s="1"/>
  <c r="AR7" i="4" s="1"/>
  <c r="Q64" i="4"/>
  <c r="P64" i="4"/>
  <c r="R64" i="4" s="1"/>
  <c r="S63" i="4"/>
  <c r="AQ25" i="4" s="1"/>
  <c r="Q63" i="4"/>
  <c r="P63" i="4"/>
  <c r="R63" i="4" s="1"/>
  <c r="Q62" i="4"/>
  <c r="P62" i="4"/>
  <c r="R62" i="4" s="1"/>
  <c r="S61" i="4"/>
  <c r="AQ23" i="4" s="1"/>
  <c r="BC9" i="4" s="1"/>
  <c r="Q61" i="4"/>
  <c r="P61" i="4"/>
  <c r="R61" i="4" s="1"/>
  <c r="Q60" i="4"/>
  <c r="P60" i="4"/>
  <c r="R60" i="4" s="1"/>
  <c r="Q59" i="4"/>
  <c r="P59" i="4"/>
  <c r="R59" i="4" s="1"/>
  <c r="S59" i="4" s="1"/>
  <c r="AQ21" i="4" s="1"/>
  <c r="BC11" i="4" s="1"/>
  <c r="Q58" i="4"/>
  <c r="S58" i="4" s="1"/>
  <c r="AQ20" i="4" s="1"/>
  <c r="BC12" i="4" s="1"/>
  <c r="P58" i="4"/>
  <c r="R58" i="4" s="1"/>
  <c r="Q57" i="4"/>
  <c r="P57" i="4"/>
  <c r="R57" i="4" s="1"/>
  <c r="S57" i="4" s="1"/>
  <c r="AQ19" i="4" s="1"/>
  <c r="Q56" i="4"/>
  <c r="P56" i="4"/>
  <c r="R56" i="4" s="1"/>
  <c r="S55" i="4"/>
  <c r="Q55" i="4"/>
  <c r="P55" i="4"/>
  <c r="R55" i="4" s="1"/>
  <c r="Q54" i="4"/>
  <c r="P54" i="4"/>
  <c r="R54" i="4" s="1"/>
  <c r="S53" i="4"/>
  <c r="AQ15" i="4" s="1"/>
  <c r="Q53" i="4"/>
  <c r="P53" i="4"/>
  <c r="R53" i="4" s="1"/>
  <c r="Q52" i="4"/>
  <c r="P52" i="4"/>
  <c r="R52" i="4" s="1"/>
  <c r="Q51" i="4"/>
  <c r="P51" i="4"/>
  <c r="R51" i="4" s="1"/>
  <c r="S51" i="4" s="1"/>
  <c r="AQ13" i="4" s="1"/>
  <c r="AW13" i="4" s="1"/>
  <c r="Q50" i="4"/>
  <c r="S50" i="4" s="1"/>
  <c r="AQ12" i="4" s="1"/>
  <c r="P50" i="4"/>
  <c r="R50" i="4" s="1"/>
  <c r="Q49" i="4"/>
  <c r="P49" i="4"/>
  <c r="R49" i="4" s="1"/>
  <c r="S49" i="4" s="1"/>
  <c r="AQ11" i="4" s="1"/>
  <c r="Q48" i="4"/>
  <c r="P48" i="4"/>
  <c r="R48" i="4" s="1"/>
  <c r="S47" i="4"/>
  <c r="Q47" i="4"/>
  <c r="P47" i="4"/>
  <c r="R47" i="4" s="1"/>
  <c r="Q46" i="4"/>
  <c r="P46" i="4"/>
  <c r="R46" i="4" s="1"/>
  <c r="S45" i="4"/>
  <c r="AQ7" i="4" s="1"/>
  <c r="Q45" i="4"/>
  <c r="P45" i="4"/>
  <c r="R45" i="4" s="1"/>
  <c r="Q44" i="4"/>
  <c r="P44" i="4"/>
  <c r="R44" i="4" s="1"/>
  <c r="Q43" i="4"/>
  <c r="P43" i="4"/>
  <c r="R43" i="4" s="1"/>
  <c r="S43" i="4" s="1"/>
  <c r="AP25" i="4" s="1"/>
  <c r="Q42" i="4"/>
  <c r="S42" i="4" s="1"/>
  <c r="AP24" i="4" s="1"/>
  <c r="P42" i="4"/>
  <c r="R42" i="4" s="1"/>
  <c r="Q41" i="4"/>
  <c r="P41" i="4"/>
  <c r="R41" i="4" s="1"/>
  <c r="S41" i="4" s="1"/>
  <c r="AP23" i="4" s="1"/>
  <c r="BB9" i="4" s="1"/>
  <c r="Q40" i="4"/>
  <c r="P40" i="4"/>
  <c r="R40" i="4" s="1"/>
  <c r="S39" i="4"/>
  <c r="AP21" i="4" s="1"/>
  <c r="Q39" i="4"/>
  <c r="P39" i="4"/>
  <c r="R39" i="4" s="1"/>
  <c r="Q38" i="4"/>
  <c r="P38" i="4"/>
  <c r="R38" i="4" s="1"/>
  <c r="S37" i="4"/>
  <c r="AP19" i="4" s="1"/>
  <c r="Q37" i="4"/>
  <c r="P37" i="4"/>
  <c r="R37" i="4" s="1"/>
  <c r="Q36" i="4"/>
  <c r="P36" i="4"/>
  <c r="R36" i="4" s="1"/>
  <c r="Q35" i="4"/>
  <c r="P35" i="4"/>
  <c r="R35" i="4" s="1"/>
  <c r="S35" i="4" s="1"/>
  <c r="AP17" i="4" s="1"/>
  <c r="Q34" i="4"/>
  <c r="S34" i="4" s="1"/>
  <c r="AP16" i="4" s="1"/>
  <c r="BB16" i="4" s="1"/>
  <c r="P34" i="4"/>
  <c r="R34" i="4" s="1"/>
  <c r="Q33" i="4"/>
  <c r="P33" i="4"/>
  <c r="R33" i="4" s="1"/>
  <c r="S33" i="4" s="1"/>
  <c r="AP15" i="4" s="1"/>
  <c r="Q32" i="4"/>
  <c r="P32" i="4"/>
  <c r="R32" i="4" s="1"/>
  <c r="R31" i="4"/>
  <c r="S31" i="4" s="1"/>
  <c r="AP13" i="4" s="1"/>
  <c r="Q31" i="4"/>
  <c r="P31" i="4"/>
  <c r="Q30" i="4"/>
  <c r="S30" i="4" s="1"/>
  <c r="AP12" i="4" s="1"/>
  <c r="P30" i="4"/>
  <c r="R30" i="4" s="1"/>
  <c r="R29" i="4"/>
  <c r="Q29" i="4"/>
  <c r="S29" i="4" s="1"/>
  <c r="P29" i="4"/>
  <c r="R28" i="4"/>
  <c r="S28" i="4" s="1"/>
  <c r="AP10" i="4" s="1"/>
  <c r="Q28" i="4"/>
  <c r="P28" i="4"/>
  <c r="R27" i="4"/>
  <c r="Q27" i="4"/>
  <c r="S27" i="4" s="1"/>
  <c r="P27" i="4"/>
  <c r="R26" i="4"/>
  <c r="Q26" i="4"/>
  <c r="P26" i="4"/>
  <c r="Q25" i="4"/>
  <c r="P25" i="4"/>
  <c r="R25" i="4" s="1"/>
  <c r="Q24" i="4"/>
  <c r="P24" i="4"/>
  <c r="R24" i="4" s="1"/>
  <c r="S24" i="4" s="1"/>
  <c r="AO26" i="4" s="1"/>
  <c r="R23" i="4"/>
  <c r="S23" i="4" s="1"/>
  <c r="AO25" i="4" s="1"/>
  <c r="Q23" i="4"/>
  <c r="P23" i="4"/>
  <c r="Q22" i="4"/>
  <c r="P22" i="4"/>
  <c r="R22" i="4" s="1"/>
  <c r="S21" i="4"/>
  <c r="AO23" i="4" s="1"/>
  <c r="Q21" i="4"/>
  <c r="P21" i="4"/>
  <c r="R21" i="4" s="1"/>
  <c r="Q20" i="4"/>
  <c r="P20" i="4"/>
  <c r="R20" i="4" s="1"/>
  <c r="S20" i="4" s="1"/>
  <c r="AO22" i="4" s="1"/>
  <c r="R19" i="4"/>
  <c r="Q19" i="4"/>
  <c r="S19" i="4" s="1"/>
  <c r="AO21" i="4" s="1"/>
  <c r="P19" i="4"/>
  <c r="Q18" i="4"/>
  <c r="P18" i="4"/>
  <c r="R18" i="4" s="1"/>
  <c r="S18" i="4" s="1"/>
  <c r="AO20" i="4" s="1"/>
  <c r="AQ17" i="4"/>
  <c r="R17" i="4"/>
  <c r="S17" i="4" s="1"/>
  <c r="AO19" i="4" s="1"/>
  <c r="Q17" i="4"/>
  <c r="P17" i="4"/>
  <c r="BF16" i="4"/>
  <c r="AY16" i="4"/>
  <c r="Q16" i="4"/>
  <c r="P16" i="4"/>
  <c r="R16" i="4" s="1"/>
  <c r="S16" i="4" s="1"/>
  <c r="AO18" i="4" s="1"/>
  <c r="BF15" i="4"/>
  <c r="BC15" i="4"/>
  <c r="AY15" i="4"/>
  <c r="Q15" i="4"/>
  <c r="S15" i="4" s="1"/>
  <c r="AO17" i="4" s="1"/>
  <c r="P15" i="4"/>
  <c r="R15" i="4" s="1"/>
  <c r="BF14" i="4"/>
  <c r="AY14" i="4"/>
  <c r="R14" i="4"/>
  <c r="Q14" i="4"/>
  <c r="S14" i="4" s="1"/>
  <c r="AO16" i="4" s="1"/>
  <c r="P14" i="4"/>
  <c r="BF13" i="4"/>
  <c r="BB13" i="4"/>
  <c r="AY13" i="4"/>
  <c r="S13" i="4"/>
  <c r="AO15" i="4" s="1"/>
  <c r="Q13" i="4"/>
  <c r="P13" i="4"/>
  <c r="BF12" i="4"/>
  <c r="AY12" i="4"/>
  <c r="S12" i="4"/>
  <c r="AO14" i="4" s="1"/>
  <c r="Q12" i="4"/>
  <c r="P12" i="4"/>
  <c r="R12" i="4" s="1"/>
  <c r="BD11" i="4"/>
  <c r="AY11" i="4"/>
  <c r="AP11" i="4"/>
  <c r="R11" i="4"/>
  <c r="Q11" i="4"/>
  <c r="S11" i="4" s="1"/>
  <c r="AO13" i="4" s="1"/>
  <c r="P11" i="4"/>
  <c r="AY10" i="4"/>
  <c r="R10" i="4"/>
  <c r="Q10" i="4"/>
  <c r="P10" i="4"/>
  <c r="BE9" i="4"/>
  <c r="AY9" i="4"/>
  <c r="AQ9" i="4"/>
  <c r="AP9" i="4"/>
  <c r="R9" i="4"/>
  <c r="Q9" i="4"/>
  <c r="S9" i="4" s="1"/>
  <c r="P9" i="4"/>
  <c r="AY8" i="4"/>
  <c r="AT8" i="4"/>
  <c r="BF8" i="4" s="1"/>
  <c r="P8" i="4"/>
  <c r="R8" i="4" s="1"/>
  <c r="P7" i="4"/>
  <c r="R7" i="4" s="1"/>
  <c r="BF6" i="4"/>
  <c r="P6" i="4"/>
  <c r="R6" i="4" s="1"/>
  <c r="P5" i="4"/>
  <c r="R5" i="4" s="1"/>
  <c r="BD7" i="4" l="1"/>
  <c r="W5" i="4"/>
  <c r="BG12" i="4"/>
  <c r="AW15" i="4"/>
  <c r="AU15" i="4"/>
  <c r="BB15" i="4"/>
  <c r="BD9" i="4"/>
  <c r="AW21" i="4"/>
  <c r="AU21" i="4"/>
  <c r="AW17" i="4"/>
  <c r="BB7" i="4"/>
  <c r="BC13" i="4"/>
  <c r="BD15" i="4"/>
  <c r="AU13" i="4"/>
  <c r="BD8" i="4"/>
  <c r="AU25" i="4"/>
  <c r="AW25" i="4"/>
  <c r="BA16" i="4"/>
  <c r="BG16" i="4" s="1"/>
  <c r="BA14" i="4"/>
  <c r="AW19" i="4"/>
  <c r="AU19" i="4"/>
  <c r="BA13" i="4"/>
  <c r="BG13" i="4" s="1"/>
  <c r="AU23" i="4"/>
  <c r="S25" i="4"/>
  <c r="AP7" i="4" s="1"/>
  <c r="S36" i="4"/>
  <c r="AP18" i="4" s="1"/>
  <c r="BB14" i="4" s="1"/>
  <c r="BB11" i="4"/>
  <c r="S52" i="4"/>
  <c r="AQ14" i="4" s="1"/>
  <c r="S68" i="4"/>
  <c r="AR10" i="4" s="1"/>
  <c r="S84" i="4"/>
  <c r="AR26" i="4" s="1"/>
  <c r="BD6" i="4" s="1"/>
  <c r="S100" i="4"/>
  <c r="AS22" i="4" s="1"/>
  <c r="BE10" i="4" s="1"/>
  <c r="S46" i="4"/>
  <c r="AQ8" i="4" s="1"/>
  <c r="S62" i="4"/>
  <c r="AQ24" i="4" s="1"/>
  <c r="BC8" i="4" s="1"/>
  <c r="S78" i="4"/>
  <c r="AR20" i="4" s="1"/>
  <c r="AW20" i="4" s="1"/>
  <c r="S94" i="4"/>
  <c r="AS16" i="4" s="1"/>
  <c r="BE16" i="4" s="1"/>
  <c r="S40" i="4"/>
  <c r="AP22" i="4" s="1"/>
  <c r="BB10" i="4" s="1"/>
  <c r="BG10" i="4" s="1"/>
  <c r="S56" i="4"/>
  <c r="AQ18" i="4" s="1"/>
  <c r="BC14" i="4" s="1"/>
  <c r="S72" i="4"/>
  <c r="AR14" i="4" s="1"/>
  <c r="S88" i="4"/>
  <c r="AS10" i="4" s="1"/>
  <c r="AW10" i="4" s="1"/>
  <c r="S104" i="4"/>
  <c r="AS26" i="4" s="1"/>
  <c r="BE6" i="4" s="1"/>
  <c r="BA15" i="4"/>
  <c r="BG15" i="4" s="1"/>
  <c r="AW9" i="4"/>
  <c r="BE12" i="4"/>
  <c r="S44" i="4"/>
  <c r="AP26" i="4" s="1"/>
  <c r="S60" i="4"/>
  <c r="AQ22" i="4" s="1"/>
  <c r="BC10" i="4" s="1"/>
  <c r="S92" i="4"/>
  <c r="AS14" i="4" s="1"/>
  <c r="S38" i="4"/>
  <c r="AP20" i="4" s="1"/>
  <c r="BB12" i="4" s="1"/>
  <c r="S54" i="4"/>
  <c r="AQ16" i="4" s="1"/>
  <c r="BC16" i="4" s="1"/>
  <c r="S70" i="4"/>
  <c r="AR12" i="4" s="1"/>
  <c r="S86" i="4"/>
  <c r="AS8" i="4" s="1"/>
  <c r="S102" i="4"/>
  <c r="AS24" i="4" s="1"/>
  <c r="BE8" i="4" s="1"/>
  <c r="AW23" i="4"/>
  <c r="S22" i="4"/>
  <c r="AO24" i="4" s="1"/>
  <c r="BC7" i="4"/>
  <c r="S76" i="4"/>
  <c r="AR18" i="4" s="1"/>
  <c r="BE15" i="4"/>
  <c r="S108" i="4"/>
  <c r="AT10" i="4" s="1"/>
  <c r="BF10" i="4" s="1"/>
  <c r="BF18" i="4" s="1"/>
  <c r="AU9" i="4"/>
  <c r="S10" i="4"/>
  <c r="AO12" i="4" s="1"/>
  <c r="AO11" i="4"/>
  <c r="S26" i="4"/>
  <c r="BB8" i="4" s="1"/>
  <c r="S32" i="4"/>
  <c r="AP14" i="4" s="1"/>
  <c r="AU14" i="4" s="1"/>
  <c r="S48" i="4"/>
  <c r="AQ10" i="4" s="1"/>
  <c r="AU10" i="4" s="1"/>
  <c r="S64" i="4"/>
  <c r="AQ26" i="4" s="1"/>
  <c r="BC6" i="4" s="1"/>
  <c r="S80" i="4"/>
  <c r="AR22" i="4" s="1"/>
  <c r="S96" i="4"/>
  <c r="AS18" i="4" s="1"/>
  <c r="AW11" i="4" l="1"/>
  <c r="AU11" i="4"/>
  <c r="AV11" i="4" s="1"/>
  <c r="AZ11" i="4" s="1"/>
  <c r="AZ16" i="4"/>
  <c r="AU12" i="4"/>
  <c r="AZ12" i="4" s="1"/>
  <c r="AW12" i="4"/>
  <c r="BB18" i="4"/>
  <c r="AU20" i="4"/>
  <c r="BE14" i="4"/>
  <c r="AU24" i="4"/>
  <c r="AW24" i="4"/>
  <c r="BD12" i="4"/>
  <c r="AW18" i="4"/>
  <c r="AU22" i="4"/>
  <c r="AZ10" i="4" s="1"/>
  <c r="AU18" i="4"/>
  <c r="AZ14" i="4" s="1"/>
  <c r="AW22" i="4"/>
  <c r="AU26" i="4"/>
  <c r="BD14" i="4"/>
  <c r="BE18" i="4"/>
  <c r="AW16" i="4"/>
  <c r="AV13" i="4"/>
  <c r="AZ13" i="4" s="1"/>
  <c r="AV15" i="4"/>
  <c r="AZ15" i="4" s="1"/>
  <c r="AW26" i="4"/>
  <c r="AZ8" i="4"/>
  <c r="AM29" i="4" l="1"/>
  <c r="AM30" i="4"/>
  <c r="AJ29" i="4"/>
  <c r="AJ30" i="4"/>
  <c r="BQ6" i="4"/>
  <c r="BK6" i="4"/>
  <c r="BK7" i="4" s="1"/>
  <c r="BA18" i="4"/>
  <c r="BG11" i="4"/>
  <c r="BM7" i="4" l="1"/>
  <c r="BG14" i="4"/>
</calcChain>
</file>

<file path=xl/sharedStrings.xml><?xml version="1.0" encoding="utf-8"?>
<sst xmlns="http://schemas.openxmlformats.org/spreadsheetml/2006/main" count="66" uniqueCount="50">
  <si>
    <t>(kg)</t>
  </si>
  <si>
    <t>x</t>
  </si>
  <si>
    <t>y</t>
  </si>
  <si>
    <t>MIN</t>
  </si>
  <si>
    <t>MAX</t>
  </si>
  <si>
    <t xml:space="preserve"> </t>
  </si>
  <si>
    <t>Zobrazovaná hodnota (kg)</t>
  </si>
  <si>
    <t>Skutečná hodnota</t>
  </si>
  <si>
    <t>Cyklus 1</t>
  </si>
  <si>
    <t>Cyklus 2</t>
  </si>
  <si>
    <t>Cyklus 3</t>
  </si>
  <si>
    <t>Cyklus 4</t>
  </si>
  <si>
    <t>Cyklus 5</t>
  </si>
  <si>
    <t>Cyklus 6</t>
  </si>
  <si>
    <t>x (kg)</t>
  </si>
  <si>
    <t>y (kg)</t>
  </si>
  <si>
    <t>Odchylka (kg)</t>
  </si>
  <si>
    <t>Min odchylka (kg)</t>
  </si>
  <si>
    <t>Max odchylka (kg)</t>
  </si>
  <si>
    <t>Min z kal. přímky (kg)</t>
  </si>
  <si>
    <t>Max z kal. přímky (kg)</t>
  </si>
  <si>
    <t>Kal. přímka (kg)</t>
  </si>
  <si>
    <t>Min odchylka (% rozpětí)</t>
  </si>
  <si>
    <t>Max odchylka (% rozpětí)</t>
  </si>
  <si>
    <t>Průměr z cyklů</t>
  </si>
  <si>
    <t>Průměr nahoru-dolů</t>
  </si>
  <si>
    <t>Opakování</t>
  </si>
  <si>
    <t>Krajní body</t>
  </si>
  <si>
    <t>Nelinearita - odchylka (kg)</t>
  </si>
  <si>
    <t>Hystereze rozdíl (kg)</t>
  </si>
  <si>
    <t>Celková systematická nejistota (odhad) MAX (%)</t>
  </si>
  <si>
    <t>Celková systematická nejistota (odhad) MIN (%)</t>
  </si>
  <si>
    <t>Celková systematická nejistota (odhad) MAX (kg)</t>
  </si>
  <si>
    <t>Celková systematická nejistota (odhad) MIN (kg)</t>
  </si>
  <si>
    <t>Nelinearita Abs (kg)</t>
  </si>
  <si>
    <t>Nelinearita Rel (%)</t>
  </si>
  <si>
    <t>Opakovatelnost Abs (kg)</t>
  </si>
  <si>
    <t>Opakovatelnost Rel (%)</t>
  </si>
  <si>
    <t>Hystereze Abs (kg)</t>
  </si>
  <si>
    <t>Hystereze Rel (%)</t>
  </si>
  <si>
    <t>Hystereze - odchylka Cyklus 6 (kg)</t>
  </si>
  <si>
    <t>Hystereze - odchylka Cyklus 5 (kg)</t>
  </si>
  <si>
    <t>Hystereze - odchylka Cyklus 4 (kg)</t>
  </si>
  <si>
    <t>Hystereze - odchylka Cyklus 3 (kg)</t>
  </si>
  <si>
    <t>Hystereze - odchylka Cyklus 2 (kg)</t>
  </si>
  <si>
    <t>Hystereze - odchylka Cyklus 1 (kg)</t>
  </si>
  <si>
    <t>Rozpětí - výstup (kg)</t>
  </si>
  <si>
    <t>Odchylky lin. aproximace (kg)</t>
  </si>
  <si>
    <t>Kalibrační data (Laboratorní váha)</t>
  </si>
  <si>
    <t>Odchylky (Laboratorní váha)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</si>
</sst>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"/>
    <numFmt numFmtId="165" formatCode="0.000"/>
    <numFmt numFmtId="166" formatCode="\(\±0.0\)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0" xfId="1" applyNumberFormat="1" applyFont="1" applyFill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/>
    <xf numFmtId="165" fontId="3" fillId="0" borderId="0" xfId="0" applyNumberFormat="1" applyFont="1"/>
    <xf numFmtId="165" fontId="2" fillId="2" borderId="1" xfId="0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6" fontId="2" fillId="2" borderId="0" xfId="0" applyNumberFormat="1" applyFont="1" applyFill="1" applyBorder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3" fillId="0" borderId="0" xfId="0" applyFont="1" applyFill="1"/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1">
    <dxf>
      <numFmt numFmtId="167" formatCode="\+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'2026_JK'!$H$4</c:f>
              <c:strCache>
                <c:ptCount val="1"/>
                <c:pt idx="0">
                  <c:v>Cyklus 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solidFill>
                <a:schemeClr val="accent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'2026_JK'!$H$5:$H$24</c:f>
              <c:numCache>
                <c:formatCode>0.00</c:formatCode>
                <c:ptCount val="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'2026_JK'!$I$4</c:f>
              <c:strCache>
                <c:ptCount val="1"/>
                <c:pt idx="0">
                  <c:v>Cyklus 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'2026_JK'!$I$5:$I$24</c:f>
              <c:numCache>
                <c:formatCode>0.00</c:formatCode>
                <c:ptCount val="20"/>
                <c:pt idx="0">
                  <c:v>0.2</c:v>
                </c:pt>
                <c:pt idx="1">
                  <c:v>0.7</c:v>
                </c:pt>
                <c:pt idx="2">
                  <c:v>1.18</c:v>
                </c:pt>
                <c:pt idx="3">
                  <c:v>1.81</c:v>
                </c:pt>
                <c:pt idx="4">
                  <c:v>2.4900000000000002</c:v>
                </c:pt>
                <c:pt idx="5">
                  <c:v>3.18</c:v>
                </c:pt>
                <c:pt idx="6">
                  <c:v>3.84</c:v>
                </c:pt>
                <c:pt idx="7">
                  <c:v>4.71</c:v>
                </c:pt>
                <c:pt idx="8">
                  <c:v>5.35</c:v>
                </c:pt>
                <c:pt idx="9">
                  <c:v>6.27</c:v>
                </c:pt>
                <c:pt idx="10">
                  <c:v>5.74</c:v>
                </c:pt>
                <c:pt idx="11">
                  <c:v>5.1100000000000003</c:v>
                </c:pt>
                <c:pt idx="12">
                  <c:v>4.34</c:v>
                </c:pt>
                <c:pt idx="13">
                  <c:v>3.64</c:v>
                </c:pt>
                <c:pt idx="14">
                  <c:v>2.86</c:v>
                </c:pt>
                <c:pt idx="15">
                  <c:v>2.23</c:v>
                </c:pt>
                <c:pt idx="16">
                  <c:v>1.7</c:v>
                </c:pt>
                <c:pt idx="17">
                  <c:v>1.07</c:v>
                </c:pt>
                <c:pt idx="18">
                  <c:v>0.61</c:v>
                </c:pt>
                <c:pt idx="19">
                  <c:v>0.08</c:v>
                </c:pt>
              </c:numCache>
            </c:numRef>
          </c:yVal>
          <c:smooth val="0"/>
        </c:ser>
        <c:ser>
          <c:idx val="1"/>
          <c:order val="2"/>
          <c:tx>
            <c:strRef>
              <c:f>'2026_JK'!$J$4</c:f>
              <c:strCache>
                <c:ptCount val="1"/>
                <c:pt idx="0">
                  <c:v>Cyklus 3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'2026_JK'!$J$5:$J$24</c:f>
              <c:numCache>
                <c:formatCode>0.00</c:formatCode>
                <c:ptCount val="20"/>
                <c:pt idx="0">
                  <c:v>0.08</c:v>
                </c:pt>
                <c:pt idx="1">
                  <c:v>0.78</c:v>
                </c:pt>
                <c:pt idx="2">
                  <c:v>1.26</c:v>
                </c:pt>
                <c:pt idx="3">
                  <c:v>1.93</c:v>
                </c:pt>
                <c:pt idx="4">
                  <c:v>2.46</c:v>
                </c:pt>
                <c:pt idx="5">
                  <c:v>3.24</c:v>
                </c:pt>
                <c:pt idx="6">
                  <c:v>3.86</c:v>
                </c:pt>
                <c:pt idx="7">
                  <c:v>4.6100000000000003</c:v>
                </c:pt>
                <c:pt idx="8">
                  <c:v>5.49</c:v>
                </c:pt>
                <c:pt idx="9">
                  <c:v>6.1</c:v>
                </c:pt>
                <c:pt idx="10">
                  <c:v>5.78</c:v>
                </c:pt>
                <c:pt idx="11">
                  <c:v>5.08</c:v>
                </c:pt>
                <c:pt idx="12">
                  <c:v>4.21</c:v>
                </c:pt>
                <c:pt idx="13">
                  <c:v>3.66</c:v>
                </c:pt>
                <c:pt idx="14">
                  <c:v>2.98</c:v>
                </c:pt>
                <c:pt idx="15">
                  <c:v>2.2599999999999998</c:v>
                </c:pt>
                <c:pt idx="16">
                  <c:v>1.69</c:v>
                </c:pt>
                <c:pt idx="17">
                  <c:v>1.1100000000000001</c:v>
                </c:pt>
                <c:pt idx="18">
                  <c:v>0.61</c:v>
                </c:pt>
                <c:pt idx="19">
                  <c:v>0.08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'2026_JK'!$K$4</c:f>
              <c:strCache>
                <c:ptCount val="1"/>
                <c:pt idx="0">
                  <c:v>Cyklus 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'2026_JK'!$K$5:$K$24</c:f>
              <c:numCache>
                <c:formatCode>0.00</c:formatCode>
                <c:ptCount val="20"/>
                <c:pt idx="0">
                  <c:v>0.17</c:v>
                </c:pt>
                <c:pt idx="1">
                  <c:v>0.64</c:v>
                </c:pt>
                <c:pt idx="2">
                  <c:v>1.25</c:v>
                </c:pt>
                <c:pt idx="3">
                  <c:v>1.81</c:v>
                </c:pt>
                <c:pt idx="4">
                  <c:v>2.46</c:v>
                </c:pt>
                <c:pt idx="5">
                  <c:v>3.28</c:v>
                </c:pt>
                <c:pt idx="6">
                  <c:v>3.97</c:v>
                </c:pt>
                <c:pt idx="7">
                  <c:v>4.5999999999999996</c:v>
                </c:pt>
                <c:pt idx="8">
                  <c:v>5.46</c:v>
                </c:pt>
                <c:pt idx="9">
                  <c:v>6.24</c:v>
                </c:pt>
                <c:pt idx="10">
                  <c:v>5.87</c:v>
                </c:pt>
                <c:pt idx="11">
                  <c:v>5.03</c:v>
                </c:pt>
                <c:pt idx="12">
                  <c:v>4.22</c:v>
                </c:pt>
                <c:pt idx="13">
                  <c:v>3.55</c:v>
                </c:pt>
                <c:pt idx="14">
                  <c:v>2.98</c:v>
                </c:pt>
                <c:pt idx="15">
                  <c:v>2.29</c:v>
                </c:pt>
                <c:pt idx="16">
                  <c:v>1.63</c:v>
                </c:pt>
                <c:pt idx="17">
                  <c:v>1.1599999999999999</c:v>
                </c:pt>
                <c:pt idx="18">
                  <c:v>0.61</c:v>
                </c:pt>
                <c:pt idx="19">
                  <c:v>-0.03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'2026_JK'!$L$4</c:f>
              <c:strCache>
                <c:ptCount val="1"/>
                <c:pt idx="0">
                  <c:v>Cyklus 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'2026_JK'!$L$5:$L$24</c:f>
              <c:numCache>
                <c:formatCode>0.00</c:formatCode>
                <c:ptCount val="20"/>
                <c:pt idx="0">
                  <c:v>0.19</c:v>
                </c:pt>
                <c:pt idx="1">
                  <c:v>0.61</c:v>
                </c:pt>
                <c:pt idx="2">
                  <c:v>1.24</c:v>
                </c:pt>
                <c:pt idx="3">
                  <c:v>1.93</c:v>
                </c:pt>
                <c:pt idx="4">
                  <c:v>2.58</c:v>
                </c:pt>
                <c:pt idx="5">
                  <c:v>3.13</c:v>
                </c:pt>
                <c:pt idx="6">
                  <c:v>3.96</c:v>
                </c:pt>
                <c:pt idx="7">
                  <c:v>4.5999999999999996</c:v>
                </c:pt>
                <c:pt idx="8">
                  <c:v>5.39</c:v>
                </c:pt>
                <c:pt idx="9">
                  <c:v>6.16</c:v>
                </c:pt>
                <c:pt idx="10">
                  <c:v>5.82</c:v>
                </c:pt>
                <c:pt idx="11">
                  <c:v>5.03</c:v>
                </c:pt>
                <c:pt idx="12">
                  <c:v>4.24</c:v>
                </c:pt>
                <c:pt idx="13">
                  <c:v>3.67</c:v>
                </c:pt>
                <c:pt idx="14">
                  <c:v>2.94</c:v>
                </c:pt>
                <c:pt idx="15">
                  <c:v>2.2599999999999998</c:v>
                </c:pt>
                <c:pt idx="16">
                  <c:v>1.57</c:v>
                </c:pt>
                <c:pt idx="17">
                  <c:v>1.1100000000000001</c:v>
                </c:pt>
                <c:pt idx="18">
                  <c:v>0.45</c:v>
                </c:pt>
                <c:pt idx="19">
                  <c:v>0.06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'2026_JK'!$M$4</c:f>
              <c:strCache>
                <c:ptCount val="1"/>
                <c:pt idx="0">
                  <c:v>Cyklus 6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'2026_JK'!$G$5:$G$24</c:f>
              <c:numCache>
                <c:formatCode>0.0</c:formatCode>
                <c:ptCount val="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</c:numCache>
            </c:numRef>
          </c:xVal>
          <c:yVal>
            <c:numRef>
              <c:f>'2026_JK'!$M$5:$M$24</c:f>
              <c:numCache>
                <c:formatCode>0.00</c:formatCode>
                <c:ptCount val="20"/>
                <c:pt idx="0">
                  <c:v>0.11</c:v>
                </c:pt>
                <c:pt idx="1">
                  <c:v>0.7</c:v>
                </c:pt>
                <c:pt idx="2">
                  <c:v>1.23</c:v>
                </c:pt>
                <c:pt idx="3">
                  <c:v>1.88</c:v>
                </c:pt>
                <c:pt idx="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1706448"/>
        <c:axId val="331707008"/>
      </c:scatterChart>
      <c:valAx>
        <c:axId val="33170644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Skutečná hodnota "W"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700108024691366"/>
              <c:y val="0.93185094809618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07008"/>
        <c:crossesAt val="-1"/>
        <c:crossBetween val="midCat"/>
        <c:majorUnit val="0.5"/>
      </c:valAx>
      <c:valAx>
        <c:axId val="331707008"/>
        <c:scaling>
          <c:orientation val="minMax"/>
          <c:min val="-1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"R"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804E-4"/>
              <c:y val="0.21590185185185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1706448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16947947530864196"/>
          <c:y val="4.3075870801965038E-2"/>
          <c:w val="0.17200200617283953"/>
          <c:h val="0.4161333943368410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12604938271605"/>
                  <c:y val="0.1708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</a:t>
                    </a:r>
                    <a:r>
                      <a:rPr lang="cs-CZ" baseline="0"/>
                      <a:t>.</a:t>
                    </a:r>
                    <a:r>
                      <a:rPr lang="en-US" baseline="0"/>
                      <a:t>290x - 0.377</a:t>
                    </a:r>
                    <a:endParaRPr lang="en-US"/>
                  </a:p>
                </c:rich>
              </c:tx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'2026_JK'!$P$5:$P$124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'2026_JK'!$Q$5:$Q$124</c:f>
              <c:numCache>
                <c:formatCode>0.00</c:formatCode>
                <c:ptCount val="1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  <c:pt idx="20">
                  <c:v>0.2</c:v>
                </c:pt>
                <c:pt idx="21">
                  <c:v>0.7</c:v>
                </c:pt>
                <c:pt idx="22">
                  <c:v>1.18</c:v>
                </c:pt>
                <c:pt idx="23">
                  <c:v>1.81</c:v>
                </c:pt>
                <c:pt idx="24">
                  <c:v>2.4900000000000002</c:v>
                </c:pt>
                <c:pt idx="25">
                  <c:v>3.18</c:v>
                </c:pt>
                <c:pt idx="26">
                  <c:v>3.84</c:v>
                </c:pt>
                <c:pt idx="27">
                  <c:v>4.71</c:v>
                </c:pt>
                <c:pt idx="28">
                  <c:v>5.35</c:v>
                </c:pt>
                <c:pt idx="29">
                  <c:v>6.27</c:v>
                </c:pt>
                <c:pt idx="30">
                  <c:v>5.74</c:v>
                </c:pt>
                <c:pt idx="31">
                  <c:v>5.1100000000000003</c:v>
                </c:pt>
                <c:pt idx="32">
                  <c:v>4.34</c:v>
                </c:pt>
                <c:pt idx="33">
                  <c:v>3.64</c:v>
                </c:pt>
                <c:pt idx="34">
                  <c:v>2.86</c:v>
                </c:pt>
                <c:pt idx="35">
                  <c:v>2.23</c:v>
                </c:pt>
                <c:pt idx="36">
                  <c:v>1.7</c:v>
                </c:pt>
                <c:pt idx="37">
                  <c:v>1.07</c:v>
                </c:pt>
                <c:pt idx="38">
                  <c:v>0.61</c:v>
                </c:pt>
                <c:pt idx="39">
                  <c:v>0.08</c:v>
                </c:pt>
                <c:pt idx="40">
                  <c:v>0.08</c:v>
                </c:pt>
                <c:pt idx="41">
                  <c:v>0.78</c:v>
                </c:pt>
                <c:pt idx="42">
                  <c:v>1.26</c:v>
                </c:pt>
                <c:pt idx="43">
                  <c:v>1.93</c:v>
                </c:pt>
                <c:pt idx="44">
                  <c:v>2.46</c:v>
                </c:pt>
                <c:pt idx="45">
                  <c:v>3.24</c:v>
                </c:pt>
                <c:pt idx="46">
                  <c:v>3.86</c:v>
                </c:pt>
                <c:pt idx="47">
                  <c:v>4.6100000000000003</c:v>
                </c:pt>
                <c:pt idx="48">
                  <c:v>5.49</c:v>
                </c:pt>
                <c:pt idx="49">
                  <c:v>6.1</c:v>
                </c:pt>
                <c:pt idx="50">
                  <c:v>5.78</c:v>
                </c:pt>
                <c:pt idx="51">
                  <c:v>5.08</c:v>
                </c:pt>
                <c:pt idx="52">
                  <c:v>4.21</c:v>
                </c:pt>
                <c:pt idx="53">
                  <c:v>3.66</c:v>
                </c:pt>
                <c:pt idx="54">
                  <c:v>2.98</c:v>
                </c:pt>
                <c:pt idx="55">
                  <c:v>2.2599999999999998</c:v>
                </c:pt>
                <c:pt idx="56">
                  <c:v>1.69</c:v>
                </c:pt>
                <c:pt idx="57">
                  <c:v>1.1100000000000001</c:v>
                </c:pt>
                <c:pt idx="58">
                  <c:v>0.61</c:v>
                </c:pt>
                <c:pt idx="59">
                  <c:v>0.08</c:v>
                </c:pt>
                <c:pt idx="60">
                  <c:v>0.17</c:v>
                </c:pt>
                <c:pt idx="61">
                  <c:v>0.64</c:v>
                </c:pt>
                <c:pt idx="62">
                  <c:v>1.25</c:v>
                </c:pt>
                <c:pt idx="63">
                  <c:v>1.81</c:v>
                </c:pt>
                <c:pt idx="64">
                  <c:v>2.46</c:v>
                </c:pt>
                <c:pt idx="65">
                  <c:v>3.28</c:v>
                </c:pt>
                <c:pt idx="66">
                  <c:v>3.97</c:v>
                </c:pt>
                <c:pt idx="67">
                  <c:v>4.5999999999999996</c:v>
                </c:pt>
                <c:pt idx="68">
                  <c:v>5.46</c:v>
                </c:pt>
                <c:pt idx="69">
                  <c:v>6.24</c:v>
                </c:pt>
                <c:pt idx="70">
                  <c:v>5.87</c:v>
                </c:pt>
                <c:pt idx="71">
                  <c:v>5.03</c:v>
                </c:pt>
                <c:pt idx="72">
                  <c:v>4.22</c:v>
                </c:pt>
                <c:pt idx="73">
                  <c:v>3.55</c:v>
                </c:pt>
                <c:pt idx="74">
                  <c:v>2.98</c:v>
                </c:pt>
                <c:pt idx="75">
                  <c:v>2.29</c:v>
                </c:pt>
                <c:pt idx="76">
                  <c:v>1.63</c:v>
                </c:pt>
                <c:pt idx="77">
                  <c:v>1.1599999999999999</c:v>
                </c:pt>
                <c:pt idx="78">
                  <c:v>0.61</c:v>
                </c:pt>
                <c:pt idx="79">
                  <c:v>-0.03</c:v>
                </c:pt>
                <c:pt idx="80">
                  <c:v>0.19</c:v>
                </c:pt>
                <c:pt idx="81">
                  <c:v>0.61</c:v>
                </c:pt>
                <c:pt idx="82">
                  <c:v>1.24</c:v>
                </c:pt>
                <c:pt idx="83">
                  <c:v>1.93</c:v>
                </c:pt>
                <c:pt idx="84">
                  <c:v>2.58</c:v>
                </c:pt>
                <c:pt idx="85">
                  <c:v>3.13</c:v>
                </c:pt>
                <c:pt idx="86">
                  <c:v>3.96</c:v>
                </c:pt>
                <c:pt idx="87">
                  <c:v>4.5999999999999996</c:v>
                </c:pt>
                <c:pt idx="88">
                  <c:v>5.39</c:v>
                </c:pt>
                <c:pt idx="89">
                  <c:v>6.16</c:v>
                </c:pt>
                <c:pt idx="90">
                  <c:v>5.82</c:v>
                </c:pt>
                <c:pt idx="91">
                  <c:v>5.03</c:v>
                </c:pt>
                <c:pt idx="92">
                  <c:v>4.24</c:v>
                </c:pt>
                <c:pt idx="93">
                  <c:v>3.67</c:v>
                </c:pt>
                <c:pt idx="94">
                  <c:v>2.94</c:v>
                </c:pt>
                <c:pt idx="95">
                  <c:v>2.2599999999999998</c:v>
                </c:pt>
                <c:pt idx="96">
                  <c:v>1.57</c:v>
                </c:pt>
                <c:pt idx="97">
                  <c:v>1.1100000000000001</c:v>
                </c:pt>
                <c:pt idx="98">
                  <c:v>0.45</c:v>
                </c:pt>
                <c:pt idx="99">
                  <c:v>0.06</c:v>
                </c:pt>
                <c:pt idx="100">
                  <c:v>0.11</c:v>
                </c:pt>
                <c:pt idx="101">
                  <c:v>0.7</c:v>
                </c:pt>
                <c:pt idx="102">
                  <c:v>1.23</c:v>
                </c:pt>
                <c:pt idx="103">
                  <c:v>1.88</c:v>
                </c:pt>
                <c:pt idx="10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693888"/>
        <c:axId val="332694448"/>
      </c:scatterChart>
      <c:valAx>
        <c:axId val="33269388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"x"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2419313016686496"/>
              <c:y val="0.92950316464696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94448"/>
        <c:crossesAt val="-1"/>
        <c:crossBetween val="midCat"/>
        <c:majorUnit val="0.5"/>
      </c:valAx>
      <c:valAx>
        <c:axId val="33269444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"y"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8365211555478E-4"/>
              <c:y val="0.16631233352585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93888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'2026_JK'!$P$5:$P$124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'2026_JK'!$S$5:$S$124</c:f>
              <c:numCache>
                <c:formatCode>0.00</c:formatCode>
                <c:ptCount val="120"/>
                <c:pt idx="4">
                  <c:v>-0.22799999999999976</c:v>
                </c:pt>
                <c:pt idx="5">
                  <c:v>-0.34300000000000042</c:v>
                </c:pt>
                <c:pt idx="6">
                  <c:v>-0.23800000000000088</c:v>
                </c:pt>
                <c:pt idx="7">
                  <c:v>-0.1930000000000005</c:v>
                </c:pt>
                <c:pt idx="8">
                  <c:v>-1.7999999999999794E-2</c:v>
                </c:pt>
                <c:pt idx="9">
                  <c:v>0.16699999999999982</c:v>
                </c:pt>
                <c:pt idx="10">
                  <c:v>0.28200000000000003</c:v>
                </c:pt>
                <c:pt idx="11">
                  <c:v>0.1769999999999996</c:v>
                </c:pt>
                <c:pt idx="12">
                  <c:v>8.1999999999998963E-2</c:v>
                </c:pt>
                <c:pt idx="13">
                  <c:v>7.6999999999999513E-2</c:v>
                </c:pt>
                <c:pt idx="14">
                  <c:v>0.13200000000000012</c:v>
                </c:pt>
                <c:pt idx="15">
                  <c:v>1.6999999999999904E-2</c:v>
                </c:pt>
                <c:pt idx="16">
                  <c:v>1.2000000000000011E-2</c:v>
                </c:pt>
                <c:pt idx="17">
                  <c:v>0.15700000000000003</c:v>
                </c:pt>
                <c:pt idx="18">
                  <c:v>0.252</c:v>
                </c:pt>
                <c:pt idx="19">
                  <c:v>0.39700000000000002</c:v>
                </c:pt>
                <c:pt idx="20">
                  <c:v>-6.8000000000000005E-2</c:v>
                </c:pt>
                <c:pt idx="21">
                  <c:v>-0.21300000000000008</c:v>
                </c:pt>
                <c:pt idx="22">
                  <c:v>-0.37800000000000011</c:v>
                </c:pt>
                <c:pt idx="23">
                  <c:v>-0.39300000000000024</c:v>
                </c:pt>
                <c:pt idx="24">
                  <c:v>-0.35799999999999965</c:v>
                </c:pt>
                <c:pt idx="25">
                  <c:v>-0.31300000000000017</c:v>
                </c:pt>
                <c:pt idx="26">
                  <c:v>-0.29800000000000093</c:v>
                </c:pt>
                <c:pt idx="27">
                  <c:v>-7.3000000000000398E-2</c:v>
                </c:pt>
                <c:pt idx="28">
                  <c:v>-7.8000000000000291E-2</c:v>
                </c:pt>
                <c:pt idx="29">
                  <c:v>0.19699999999999918</c:v>
                </c:pt>
                <c:pt idx="30">
                  <c:v>0.31200000000000028</c:v>
                </c:pt>
                <c:pt idx="31">
                  <c:v>0.32699999999999996</c:v>
                </c:pt>
                <c:pt idx="32">
                  <c:v>0.20199999999999907</c:v>
                </c:pt>
                <c:pt idx="33">
                  <c:v>0.1469999999999998</c:v>
                </c:pt>
                <c:pt idx="34">
                  <c:v>1.2000000000000011E-2</c:v>
                </c:pt>
                <c:pt idx="35">
                  <c:v>2.6999999999999691E-2</c:v>
                </c:pt>
                <c:pt idx="36">
                  <c:v>0.1419999999999999</c:v>
                </c:pt>
                <c:pt idx="37">
                  <c:v>0.15700000000000003</c:v>
                </c:pt>
                <c:pt idx="38">
                  <c:v>0.34199999999999997</c:v>
                </c:pt>
                <c:pt idx="39">
                  <c:v>0.45700000000000002</c:v>
                </c:pt>
                <c:pt idx="40">
                  <c:v>-0.188</c:v>
                </c:pt>
                <c:pt idx="41">
                  <c:v>-0.13300000000000001</c:v>
                </c:pt>
                <c:pt idx="42">
                  <c:v>-0.29800000000000004</c:v>
                </c:pt>
                <c:pt idx="43">
                  <c:v>-0.27300000000000035</c:v>
                </c:pt>
                <c:pt idx="44">
                  <c:v>-0.3879999999999999</c:v>
                </c:pt>
                <c:pt idx="45">
                  <c:v>-0.25300000000000011</c:v>
                </c:pt>
                <c:pt idx="46">
                  <c:v>-0.27800000000000091</c:v>
                </c:pt>
                <c:pt idx="47">
                  <c:v>-0.17300000000000004</c:v>
                </c:pt>
                <c:pt idx="48">
                  <c:v>6.2000000000000277E-2</c:v>
                </c:pt>
                <c:pt idx="49">
                  <c:v>2.6999999999999247E-2</c:v>
                </c:pt>
                <c:pt idx="50">
                  <c:v>0.35200000000000031</c:v>
                </c:pt>
                <c:pt idx="51">
                  <c:v>0.29699999999999971</c:v>
                </c:pt>
                <c:pt idx="52">
                  <c:v>7.1999999999999176E-2</c:v>
                </c:pt>
                <c:pt idx="53">
                  <c:v>0.16699999999999982</c:v>
                </c:pt>
                <c:pt idx="54">
                  <c:v>0.13200000000000012</c:v>
                </c:pt>
                <c:pt idx="55">
                  <c:v>5.6999999999999496E-2</c:v>
                </c:pt>
                <c:pt idx="56">
                  <c:v>0.1319999999999999</c:v>
                </c:pt>
                <c:pt idx="57">
                  <c:v>0.19700000000000006</c:v>
                </c:pt>
                <c:pt idx="58">
                  <c:v>0.34199999999999997</c:v>
                </c:pt>
                <c:pt idx="59">
                  <c:v>0.45700000000000002</c:v>
                </c:pt>
                <c:pt idx="60">
                  <c:v>-9.8000000000000004E-2</c:v>
                </c:pt>
                <c:pt idx="61">
                  <c:v>-0.27300000000000002</c:v>
                </c:pt>
                <c:pt idx="62">
                  <c:v>-0.30800000000000005</c:v>
                </c:pt>
                <c:pt idx="63">
                  <c:v>-0.39300000000000024</c:v>
                </c:pt>
                <c:pt idx="64">
                  <c:v>-0.3879999999999999</c:v>
                </c:pt>
                <c:pt idx="65">
                  <c:v>-0.21300000000000052</c:v>
                </c:pt>
                <c:pt idx="66">
                  <c:v>-0.16800000000000059</c:v>
                </c:pt>
                <c:pt idx="67">
                  <c:v>-0.18300000000000072</c:v>
                </c:pt>
                <c:pt idx="68">
                  <c:v>3.2000000000000028E-2</c:v>
                </c:pt>
                <c:pt idx="69">
                  <c:v>0.16699999999999982</c:v>
                </c:pt>
                <c:pt idx="70">
                  <c:v>0.44200000000000017</c:v>
                </c:pt>
                <c:pt idx="71">
                  <c:v>0.24699999999999989</c:v>
                </c:pt>
                <c:pt idx="72">
                  <c:v>8.1999999999998963E-2</c:v>
                </c:pt>
                <c:pt idx="73">
                  <c:v>5.6999999999999496E-2</c:v>
                </c:pt>
                <c:pt idx="74">
                  <c:v>0.13200000000000012</c:v>
                </c:pt>
                <c:pt idx="75">
                  <c:v>8.6999999999999744E-2</c:v>
                </c:pt>
                <c:pt idx="76">
                  <c:v>7.1999999999999842E-2</c:v>
                </c:pt>
                <c:pt idx="77">
                  <c:v>0.24699999999999989</c:v>
                </c:pt>
                <c:pt idx="78">
                  <c:v>0.34199999999999997</c:v>
                </c:pt>
                <c:pt idx="79">
                  <c:v>0.34699999999999998</c:v>
                </c:pt>
                <c:pt idx="80">
                  <c:v>-7.8000000000000014E-2</c:v>
                </c:pt>
                <c:pt idx="81">
                  <c:v>-0.30300000000000005</c:v>
                </c:pt>
                <c:pt idx="82">
                  <c:v>-0.31800000000000006</c:v>
                </c:pt>
                <c:pt idx="83">
                  <c:v>-0.27300000000000035</c:v>
                </c:pt>
                <c:pt idx="84">
                  <c:v>-0.26799999999999979</c:v>
                </c:pt>
                <c:pt idx="85">
                  <c:v>-0.36300000000000043</c:v>
                </c:pt>
                <c:pt idx="86">
                  <c:v>-0.17800000000000082</c:v>
                </c:pt>
                <c:pt idx="87">
                  <c:v>-0.18300000000000072</c:v>
                </c:pt>
                <c:pt idx="88">
                  <c:v>-3.8000000000000256E-2</c:v>
                </c:pt>
                <c:pt idx="89">
                  <c:v>8.6999999999999744E-2</c:v>
                </c:pt>
                <c:pt idx="90">
                  <c:v>0.39200000000000035</c:v>
                </c:pt>
                <c:pt idx="91">
                  <c:v>0.24699999999999989</c:v>
                </c:pt>
                <c:pt idx="92">
                  <c:v>0.10199999999999942</c:v>
                </c:pt>
                <c:pt idx="93">
                  <c:v>0.1769999999999996</c:v>
                </c:pt>
                <c:pt idx="94">
                  <c:v>9.2000000000000082E-2</c:v>
                </c:pt>
                <c:pt idx="95">
                  <c:v>5.6999999999999496E-2</c:v>
                </c:pt>
                <c:pt idx="96">
                  <c:v>1.2000000000000011E-2</c:v>
                </c:pt>
                <c:pt idx="97">
                  <c:v>0.19700000000000006</c:v>
                </c:pt>
                <c:pt idx="98">
                  <c:v>0.182</c:v>
                </c:pt>
                <c:pt idx="99">
                  <c:v>0.437</c:v>
                </c:pt>
                <c:pt idx="100">
                  <c:v>-0.15800000000000003</c:v>
                </c:pt>
                <c:pt idx="101">
                  <c:v>-0.21300000000000008</c:v>
                </c:pt>
                <c:pt idx="102">
                  <c:v>-0.32800000000000007</c:v>
                </c:pt>
                <c:pt idx="103">
                  <c:v>-0.3230000000000004</c:v>
                </c:pt>
                <c:pt idx="104">
                  <c:v>-0.31800000000000006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697808"/>
        <c:axId val="332698368"/>
      </c:scatterChart>
      <c:scatterChart>
        <c:scatterStyle val="smoothMarker"/>
        <c:varyColors val="0"/>
        <c:ser>
          <c:idx val="1"/>
          <c:order val="1"/>
          <c:tx>
            <c:strRef>
              <c:f>'2026_JK'!$AI$27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'2026_JK'!$AI$29:$AI$30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'2026_JK'!$AJ$29:$AJ$30</c:f>
              <c:numCache>
                <c:formatCode>0.00</c:formatCode>
                <c:ptCount val="2"/>
                <c:pt idx="0">
                  <c:v>-0.39300000000000024</c:v>
                </c:pt>
                <c:pt idx="1">
                  <c:v>-0.39300000000000024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'2026_JK'!$AL$27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'2026_JK'!$AL$29:$AL$30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'2026_JK'!$AM$29:$AM$30</c:f>
              <c:numCache>
                <c:formatCode>0.00</c:formatCode>
                <c:ptCount val="2"/>
                <c:pt idx="0">
                  <c:v>0.45700000000000002</c:v>
                </c:pt>
                <c:pt idx="1">
                  <c:v>0.45700000000000002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09392"/>
        <c:axId val="332698928"/>
      </c:scatterChart>
      <c:valAx>
        <c:axId val="33269780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218998867178157"/>
              <c:y val="0.9341915096655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98368"/>
        <c:crossesAt val="-0.60000000000000009"/>
        <c:crossBetween val="midCat"/>
        <c:majorUnit val="0.5"/>
      </c:valAx>
      <c:valAx>
        <c:axId val="332698368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717E-4"/>
              <c:y val="0.31215790665539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2697808"/>
        <c:crosses val="autoZero"/>
        <c:crossBetween val="midCat"/>
        <c:majorUnit val="0.1"/>
      </c:valAx>
      <c:valAx>
        <c:axId val="33269892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38809392"/>
        <c:crosses val="max"/>
        <c:crossBetween val="midCat"/>
      </c:valAx>
      <c:valAx>
        <c:axId val="33880939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32698928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'2026_JK'!$AV$5</c:f>
              <c:strCache>
                <c:ptCount val="1"/>
                <c:pt idx="0">
                  <c:v>Průměr nahoru-dolů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'2026_JK'!$AV$6:$AV$16</c:f>
              <c:numCache>
                <c:formatCode>0.00</c:formatCode>
                <c:ptCount val="11"/>
                <c:pt idx="0">
                  <c:v>0.41900000000000004</c:v>
                </c:pt>
                <c:pt idx="1">
                  <c:v>8.699999999999998E-2</c:v>
                </c:pt>
                <c:pt idx="2">
                  <c:v>-1.8000000000000016E-2</c:v>
                </c:pt>
                <c:pt idx="3">
                  <c:v>-0.12600000000000006</c:v>
                </c:pt>
                <c:pt idx="4">
                  <c:v>-0.14100000000000032</c:v>
                </c:pt>
                <c:pt idx="5">
                  <c:v>-0.1123333333333332</c:v>
                </c:pt>
                <c:pt idx="6">
                  <c:v>-8.600000000000034E-2</c:v>
                </c:pt>
                <c:pt idx="7">
                  <c:v>-6.2000000000000846E-2</c:v>
                </c:pt>
                <c:pt idx="8">
                  <c:v>4.8999999999999655E-2</c:v>
                </c:pt>
                <c:pt idx="9">
                  <c:v>0.1740000000000001</c:v>
                </c:pt>
                <c:pt idx="10">
                  <c:v>0.12899999999999956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13872"/>
        <c:axId val="338814432"/>
      </c:scatterChart>
      <c:scatterChart>
        <c:scatterStyle val="smoothMarker"/>
        <c:varyColors val="0"/>
        <c:ser>
          <c:idx val="2"/>
          <c:order val="1"/>
          <c:tx>
            <c:strRef>
              <c:f>'2026_JK'!$AU$29</c:f>
              <c:strCache>
                <c:ptCount val="1"/>
                <c:pt idx="0">
                  <c:v>Krajní body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34616064814814818"/>
                  <c:y val="-6.622027846209206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</a:t>
                    </a:r>
                    <a:r>
                      <a:rPr lang="cs-CZ" baseline="0"/>
                      <a:t> </a:t>
                    </a:r>
                    <a:r>
                      <a:rPr lang="en-US" baseline="0"/>
                      <a:t>0.058x + 0.419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'2026_JK'!$AU$31:$AU$32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'2026_JK'!$AV$31:$AV$32</c:f>
              <c:numCache>
                <c:formatCode>0.00</c:formatCode>
                <c:ptCount val="2"/>
                <c:pt idx="0">
                  <c:v>0.41900000000000004</c:v>
                </c:pt>
                <c:pt idx="1">
                  <c:v>0.12899999999999956</c:v>
                </c:pt>
              </c:numCache>
            </c:numRef>
          </c:yVal>
          <c:smooth val="1"/>
        </c:ser>
        <c:ser>
          <c:idx val="3"/>
          <c:order val="2"/>
          <c:tx>
            <c:v>Avg up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'2026_JK'!$AU$6:$AU$16</c:f>
              <c:numCache>
                <c:formatCode>0.00</c:formatCode>
                <c:ptCount val="11"/>
                <c:pt idx="1">
                  <c:v>-0.11800000000000002</c:v>
                </c:pt>
                <c:pt idx="2">
                  <c:v>-0.22700000000000004</c:v>
                </c:pt>
                <c:pt idx="3">
                  <c:v>-0.32600000000000007</c:v>
                </c:pt>
                <c:pt idx="4">
                  <c:v>-0.33100000000000029</c:v>
                </c:pt>
                <c:pt idx="5">
                  <c:v>-0.32466666666666649</c:v>
                </c:pt>
                <c:pt idx="6">
                  <c:v>-0.29700000000000032</c:v>
                </c:pt>
                <c:pt idx="7">
                  <c:v>-0.23200000000000082</c:v>
                </c:pt>
                <c:pt idx="8">
                  <c:v>-0.16100000000000048</c:v>
                </c:pt>
                <c:pt idx="9">
                  <c:v>-8.0000000000000071E-3</c:v>
                </c:pt>
                <c:pt idx="10">
                  <c:v>0.12899999999999956</c:v>
                </c:pt>
              </c:numCache>
            </c:numRef>
          </c:yVal>
          <c:smooth val="1"/>
        </c:ser>
        <c:ser>
          <c:idx val="1"/>
          <c:order val="3"/>
          <c:tx>
            <c:v>Avg down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'2026_JK'!$AN$16:$AN$26</c:f>
              <c:numCache>
                <c:formatCode>0.0</c:formatCode>
                <c:ptCount val="1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</c:numCache>
            </c:numRef>
          </c:xVal>
          <c:yVal>
            <c:numRef>
              <c:f>'2026_JK'!$AU$16:$AU$26</c:f>
              <c:numCache>
                <c:formatCode>0.00</c:formatCode>
                <c:ptCount val="11"/>
                <c:pt idx="0">
                  <c:v>0.12899999999999956</c:v>
                </c:pt>
                <c:pt idx="1">
                  <c:v>0.35600000000000021</c:v>
                </c:pt>
                <c:pt idx="2">
                  <c:v>0.25899999999999979</c:v>
                </c:pt>
                <c:pt idx="3">
                  <c:v>0.10799999999999912</c:v>
                </c:pt>
                <c:pt idx="4">
                  <c:v>0.12499999999999964</c:v>
                </c:pt>
                <c:pt idx="5">
                  <c:v>0.10000000000000009</c:v>
                </c:pt>
                <c:pt idx="6">
                  <c:v>4.8999999999999669E-2</c:v>
                </c:pt>
                <c:pt idx="7">
                  <c:v>7.3999999999999927E-2</c:v>
                </c:pt>
                <c:pt idx="8">
                  <c:v>0.191</c:v>
                </c:pt>
                <c:pt idx="9">
                  <c:v>0.29199999999999998</c:v>
                </c:pt>
                <c:pt idx="10">
                  <c:v>0.41900000000000004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815552"/>
        <c:axId val="338814992"/>
      </c:scatterChart>
      <c:valAx>
        <c:axId val="338813872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="0" i="0" baseline="0">
                    <a:effectLst/>
                  </a:rPr>
                  <a:t>Správná (skutečná) hodnota (kg)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0.31139774218533167"/>
              <c:y val="0.936536155564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814432"/>
        <c:crossesAt val="-0.60000000000000009"/>
        <c:crossBetween val="midCat"/>
        <c:majorUnit val="0.5"/>
      </c:valAx>
      <c:valAx>
        <c:axId val="338814432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Průměrná 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4135802469135801E-3"/>
              <c:y val="0.24653749273396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813872"/>
        <c:crosses val="autoZero"/>
        <c:crossBetween val="midCat"/>
        <c:majorUnit val="0.1"/>
      </c:valAx>
      <c:valAx>
        <c:axId val="338814992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38815552"/>
        <c:crosses val="max"/>
        <c:crossBetween val="midCat"/>
      </c:valAx>
      <c:valAx>
        <c:axId val="338815552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38814992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'2026_JK'!$P$5:$P$124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'2026_JK'!$S$5:$S$124</c:f>
              <c:numCache>
                <c:formatCode>0.00</c:formatCode>
                <c:ptCount val="120"/>
                <c:pt idx="4">
                  <c:v>-0.22799999999999976</c:v>
                </c:pt>
                <c:pt idx="5">
                  <c:v>-0.34300000000000042</c:v>
                </c:pt>
                <c:pt idx="6">
                  <c:v>-0.23800000000000088</c:v>
                </c:pt>
                <c:pt idx="7">
                  <c:v>-0.1930000000000005</c:v>
                </c:pt>
                <c:pt idx="8">
                  <c:v>-1.7999999999999794E-2</c:v>
                </c:pt>
                <c:pt idx="9">
                  <c:v>0.16699999999999982</c:v>
                </c:pt>
                <c:pt idx="10">
                  <c:v>0.28200000000000003</c:v>
                </c:pt>
                <c:pt idx="11">
                  <c:v>0.1769999999999996</c:v>
                </c:pt>
                <c:pt idx="12">
                  <c:v>8.1999999999998963E-2</c:v>
                </c:pt>
                <c:pt idx="13">
                  <c:v>7.6999999999999513E-2</c:v>
                </c:pt>
                <c:pt idx="14">
                  <c:v>0.13200000000000012</c:v>
                </c:pt>
                <c:pt idx="15">
                  <c:v>1.6999999999999904E-2</c:v>
                </c:pt>
                <c:pt idx="16">
                  <c:v>1.2000000000000011E-2</c:v>
                </c:pt>
                <c:pt idx="17">
                  <c:v>0.15700000000000003</c:v>
                </c:pt>
                <c:pt idx="18">
                  <c:v>0.252</c:v>
                </c:pt>
                <c:pt idx="19">
                  <c:v>0.39700000000000002</c:v>
                </c:pt>
                <c:pt idx="20">
                  <c:v>-6.8000000000000005E-2</c:v>
                </c:pt>
                <c:pt idx="21">
                  <c:v>-0.21300000000000008</c:v>
                </c:pt>
                <c:pt idx="22">
                  <c:v>-0.37800000000000011</c:v>
                </c:pt>
                <c:pt idx="23">
                  <c:v>-0.39300000000000024</c:v>
                </c:pt>
                <c:pt idx="24">
                  <c:v>-0.35799999999999965</c:v>
                </c:pt>
                <c:pt idx="25">
                  <c:v>-0.31300000000000017</c:v>
                </c:pt>
                <c:pt idx="26">
                  <c:v>-0.29800000000000093</c:v>
                </c:pt>
                <c:pt idx="27">
                  <c:v>-7.3000000000000398E-2</c:v>
                </c:pt>
                <c:pt idx="28">
                  <c:v>-7.8000000000000291E-2</c:v>
                </c:pt>
                <c:pt idx="29">
                  <c:v>0.19699999999999918</c:v>
                </c:pt>
                <c:pt idx="30">
                  <c:v>0.31200000000000028</c:v>
                </c:pt>
                <c:pt idx="31">
                  <c:v>0.32699999999999996</c:v>
                </c:pt>
                <c:pt idx="32">
                  <c:v>0.20199999999999907</c:v>
                </c:pt>
                <c:pt idx="33">
                  <c:v>0.1469999999999998</c:v>
                </c:pt>
                <c:pt idx="34">
                  <c:v>1.2000000000000011E-2</c:v>
                </c:pt>
                <c:pt idx="35">
                  <c:v>2.6999999999999691E-2</c:v>
                </c:pt>
                <c:pt idx="36">
                  <c:v>0.1419999999999999</c:v>
                </c:pt>
                <c:pt idx="37">
                  <c:v>0.15700000000000003</c:v>
                </c:pt>
                <c:pt idx="38">
                  <c:v>0.34199999999999997</c:v>
                </c:pt>
                <c:pt idx="39">
                  <c:v>0.45700000000000002</c:v>
                </c:pt>
                <c:pt idx="40">
                  <c:v>-0.188</c:v>
                </c:pt>
                <c:pt idx="41">
                  <c:v>-0.13300000000000001</c:v>
                </c:pt>
                <c:pt idx="42">
                  <c:v>-0.29800000000000004</c:v>
                </c:pt>
                <c:pt idx="43">
                  <c:v>-0.27300000000000035</c:v>
                </c:pt>
                <c:pt idx="44">
                  <c:v>-0.3879999999999999</c:v>
                </c:pt>
                <c:pt idx="45">
                  <c:v>-0.25300000000000011</c:v>
                </c:pt>
                <c:pt idx="46">
                  <c:v>-0.27800000000000091</c:v>
                </c:pt>
                <c:pt idx="47">
                  <c:v>-0.17300000000000004</c:v>
                </c:pt>
                <c:pt idx="48">
                  <c:v>6.2000000000000277E-2</c:v>
                </c:pt>
                <c:pt idx="49">
                  <c:v>2.6999999999999247E-2</c:v>
                </c:pt>
                <c:pt idx="50">
                  <c:v>0.35200000000000031</c:v>
                </c:pt>
                <c:pt idx="51">
                  <c:v>0.29699999999999971</c:v>
                </c:pt>
                <c:pt idx="52">
                  <c:v>7.1999999999999176E-2</c:v>
                </c:pt>
                <c:pt idx="53">
                  <c:v>0.16699999999999982</c:v>
                </c:pt>
                <c:pt idx="54">
                  <c:v>0.13200000000000012</c:v>
                </c:pt>
                <c:pt idx="55">
                  <c:v>5.6999999999999496E-2</c:v>
                </c:pt>
                <c:pt idx="56">
                  <c:v>0.1319999999999999</c:v>
                </c:pt>
                <c:pt idx="57">
                  <c:v>0.19700000000000006</c:v>
                </c:pt>
                <c:pt idx="58">
                  <c:v>0.34199999999999997</c:v>
                </c:pt>
                <c:pt idx="59">
                  <c:v>0.45700000000000002</c:v>
                </c:pt>
                <c:pt idx="60">
                  <c:v>-9.8000000000000004E-2</c:v>
                </c:pt>
                <c:pt idx="61">
                  <c:v>-0.27300000000000002</c:v>
                </c:pt>
                <c:pt idx="62">
                  <c:v>-0.30800000000000005</c:v>
                </c:pt>
                <c:pt idx="63">
                  <c:v>-0.39300000000000024</c:v>
                </c:pt>
                <c:pt idx="64">
                  <c:v>-0.3879999999999999</c:v>
                </c:pt>
                <c:pt idx="65">
                  <c:v>-0.21300000000000052</c:v>
                </c:pt>
                <c:pt idx="66">
                  <c:v>-0.16800000000000059</c:v>
                </c:pt>
                <c:pt idx="67">
                  <c:v>-0.18300000000000072</c:v>
                </c:pt>
                <c:pt idx="68">
                  <c:v>3.2000000000000028E-2</c:v>
                </c:pt>
                <c:pt idx="69">
                  <c:v>0.16699999999999982</c:v>
                </c:pt>
                <c:pt idx="70">
                  <c:v>0.44200000000000017</c:v>
                </c:pt>
                <c:pt idx="71">
                  <c:v>0.24699999999999989</c:v>
                </c:pt>
                <c:pt idx="72">
                  <c:v>8.1999999999998963E-2</c:v>
                </c:pt>
                <c:pt idx="73">
                  <c:v>5.6999999999999496E-2</c:v>
                </c:pt>
                <c:pt idx="74">
                  <c:v>0.13200000000000012</c:v>
                </c:pt>
                <c:pt idx="75">
                  <c:v>8.6999999999999744E-2</c:v>
                </c:pt>
                <c:pt idx="76">
                  <c:v>7.1999999999999842E-2</c:v>
                </c:pt>
                <c:pt idx="77">
                  <c:v>0.24699999999999989</c:v>
                </c:pt>
                <c:pt idx="78">
                  <c:v>0.34199999999999997</c:v>
                </c:pt>
                <c:pt idx="79">
                  <c:v>0.34699999999999998</c:v>
                </c:pt>
                <c:pt idx="80">
                  <c:v>-7.8000000000000014E-2</c:v>
                </c:pt>
                <c:pt idx="81">
                  <c:v>-0.30300000000000005</c:v>
                </c:pt>
                <c:pt idx="82">
                  <c:v>-0.31800000000000006</c:v>
                </c:pt>
                <c:pt idx="83">
                  <c:v>-0.27300000000000035</c:v>
                </c:pt>
                <c:pt idx="84">
                  <c:v>-0.26799999999999979</c:v>
                </c:pt>
                <c:pt idx="85">
                  <c:v>-0.36300000000000043</c:v>
                </c:pt>
                <c:pt idx="86">
                  <c:v>-0.17800000000000082</c:v>
                </c:pt>
                <c:pt idx="87">
                  <c:v>-0.18300000000000072</c:v>
                </c:pt>
                <c:pt idx="88">
                  <c:v>-3.8000000000000256E-2</c:v>
                </c:pt>
                <c:pt idx="89">
                  <c:v>8.6999999999999744E-2</c:v>
                </c:pt>
                <c:pt idx="90">
                  <c:v>0.39200000000000035</c:v>
                </c:pt>
                <c:pt idx="91">
                  <c:v>0.24699999999999989</c:v>
                </c:pt>
                <c:pt idx="92">
                  <c:v>0.10199999999999942</c:v>
                </c:pt>
                <c:pt idx="93">
                  <c:v>0.1769999999999996</c:v>
                </c:pt>
                <c:pt idx="94">
                  <c:v>9.2000000000000082E-2</c:v>
                </c:pt>
                <c:pt idx="95">
                  <c:v>5.6999999999999496E-2</c:v>
                </c:pt>
                <c:pt idx="96">
                  <c:v>1.2000000000000011E-2</c:v>
                </c:pt>
                <c:pt idx="97">
                  <c:v>0.19700000000000006</c:v>
                </c:pt>
                <c:pt idx="98">
                  <c:v>0.182</c:v>
                </c:pt>
                <c:pt idx="99">
                  <c:v>0.437</c:v>
                </c:pt>
                <c:pt idx="100">
                  <c:v>-0.15800000000000003</c:v>
                </c:pt>
                <c:pt idx="101">
                  <c:v>-0.21300000000000008</c:v>
                </c:pt>
                <c:pt idx="102">
                  <c:v>-0.32800000000000007</c:v>
                </c:pt>
                <c:pt idx="103">
                  <c:v>-0.3230000000000004</c:v>
                </c:pt>
                <c:pt idx="104">
                  <c:v>-0.31800000000000006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276288"/>
        <c:axId val="384276848"/>
      </c:scatterChart>
      <c:scatterChart>
        <c:scatterStyle val="smoothMarker"/>
        <c:varyColors val="0"/>
        <c:ser>
          <c:idx val="1"/>
          <c:order val="1"/>
          <c:tx>
            <c:strRef>
              <c:f>'2026_JK'!$AI$27</c:f>
              <c:strCache>
                <c:ptCount val="1"/>
                <c:pt idx="0">
                  <c:v>MIN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'2026_JK'!$AI$29:$AI$30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'2026_JK'!$AJ$29:$AJ$30</c:f>
              <c:numCache>
                <c:formatCode>0.00</c:formatCode>
                <c:ptCount val="2"/>
                <c:pt idx="0">
                  <c:v>-0.39300000000000024</c:v>
                </c:pt>
                <c:pt idx="1">
                  <c:v>-0.39300000000000024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'2026_JK'!$AL$27</c:f>
              <c:strCache>
                <c:ptCount val="1"/>
                <c:pt idx="0">
                  <c:v>MAX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'2026_JK'!$AL$29:$AL$30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'2026_JK'!$AM$29:$AM$30</c:f>
              <c:numCache>
                <c:formatCode>0.00</c:formatCode>
                <c:ptCount val="2"/>
                <c:pt idx="0">
                  <c:v>0.45700000000000002</c:v>
                </c:pt>
                <c:pt idx="1">
                  <c:v>0.45700000000000002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277968"/>
        <c:axId val="384277408"/>
      </c:scatterChart>
      <c:valAx>
        <c:axId val="384276288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3218998867178157"/>
              <c:y val="0.9341915096655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76848"/>
        <c:crossesAt val="-0.60000000000000009"/>
        <c:crossBetween val="midCat"/>
        <c:majorUnit val="0.5"/>
      </c:valAx>
      <c:valAx>
        <c:axId val="384276848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2716049382717E-4"/>
              <c:y val="0.312157906655390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276288"/>
        <c:crosses val="autoZero"/>
        <c:crossBetween val="midCat"/>
        <c:majorUnit val="0.1"/>
      </c:valAx>
      <c:valAx>
        <c:axId val="384277408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84277968"/>
        <c:crosses val="max"/>
        <c:crossBetween val="midCat"/>
      </c:valAx>
      <c:valAx>
        <c:axId val="384277968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84277408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'2026_JK'!$AV$5</c:f>
              <c:strCache>
                <c:ptCount val="1"/>
                <c:pt idx="0">
                  <c:v>Průměr nahoru-dolů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>
                  <a:lumMod val="65000"/>
                  <a:lumOff val="3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'2026_JK'!$AV$6:$AV$16</c:f>
              <c:numCache>
                <c:formatCode>0.00</c:formatCode>
                <c:ptCount val="11"/>
                <c:pt idx="0">
                  <c:v>0.41900000000000004</c:v>
                </c:pt>
                <c:pt idx="1">
                  <c:v>8.699999999999998E-2</c:v>
                </c:pt>
                <c:pt idx="2">
                  <c:v>-1.8000000000000016E-2</c:v>
                </c:pt>
                <c:pt idx="3">
                  <c:v>-0.12600000000000006</c:v>
                </c:pt>
                <c:pt idx="4">
                  <c:v>-0.14100000000000032</c:v>
                </c:pt>
                <c:pt idx="5">
                  <c:v>-0.1123333333333332</c:v>
                </c:pt>
                <c:pt idx="6">
                  <c:v>-8.600000000000034E-2</c:v>
                </c:pt>
                <c:pt idx="7">
                  <c:v>-6.2000000000000846E-2</c:v>
                </c:pt>
                <c:pt idx="8">
                  <c:v>4.8999999999999655E-2</c:v>
                </c:pt>
                <c:pt idx="9">
                  <c:v>0.1740000000000001</c:v>
                </c:pt>
                <c:pt idx="10">
                  <c:v>0.12899999999999956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79856"/>
        <c:axId val="384880416"/>
      </c:scatterChart>
      <c:scatterChart>
        <c:scatterStyle val="smoothMarker"/>
        <c:varyColors val="0"/>
        <c:ser>
          <c:idx val="2"/>
          <c:order val="1"/>
          <c:tx>
            <c:strRef>
              <c:f>'2026_JK'!$AU$29</c:f>
              <c:strCache>
                <c:ptCount val="1"/>
                <c:pt idx="0">
                  <c:v>Krajní body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noFill/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249277777777775"/>
                  <c:y val="-0.1663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-</a:t>
                    </a:r>
                    <a:r>
                      <a:rPr lang="cs-CZ" baseline="0"/>
                      <a:t> </a:t>
                    </a:r>
                    <a:r>
                      <a:rPr lang="en-US" baseline="0"/>
                      <a:t>0.058x + 0.419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'2026_JK'!$AU$31:$AU$32</c:f>
              <c:numCache>
                <c:formatCode>0.0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xVal>
          <c:yVal>
            <c:numRef>
              <c:f>'2026_JK'!$AV$31:$AV$32</c:f>
              <c:numCache>
                <c:formatCode>0.00</c:formatCode>
                <c:ptCount val="2"/>
                <c:pt idx="0">
                  <c:v>0.41900000000000004</c:v>
                </c:pt>
                <c:pt idx="1">
                  <c:v>0.12899999999999956</c:v>
                </c:pt>
              </c:numCache>
            </c:numRef>
          </c:yVal>
          <c:smooth val="1"/>
        </c:ser>
        <c:ser>
          <c:idx val="3"/>
          <c:order val="2"/>
          <c:tx>
            <c:v>Avg up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8"/>
            <c:spPr>
              <a:solidFill>
                <a:schemeClr val="bg1">
                  <a:lumMod val="6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'2026_JK'!$AN$6:$AN$16</c:f>
              <c:numCache>
                <c:formatCode>0.0</c:formatCode>
                <c:ptCount val="11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</c:numCache>
            </c:numRef>
          </c:xVal>
          <c:yVal>
            <c:numRef>
              <c:f>'2026_JK'!$AU$6:$AU$16</c:f>
              <c:numCache>
                <c:formatCode>0.00</c:formatCode>
                <c:ptCount val="11"/>
                <c:pt idx="1">
                  <c:v>-0.11800000000000002</c:v>
                </c:pt>
                <c:pt idx="2">
                  <c:v>-0.22700000000000004</c:v>
                </c:pt>
                <c:pt idx="3">
                  <c:v>-0.32600000000000007</c:v>
                </c:pt>
                <c:pt idx="4">
                  <c:v>-0.33100000000000029</c:v>
                </c:pt>
                <c:pt idx="5">
                  <c:v>-0.32466666666666649</c:v>
                </c:pt>
                <c:pt idx="6">
                  <c:v>-0.29700000000000032</c:v>
                </c:pt>
                <c:pt idx="7">
                  <c:v>-0.23200000000000082</c:v>
                </c:pt>
                <c:pt idx="8">
                  <c:v>-0.16100000000000048</c:v>
                </c:pt>
                <c:pt idx="9">
                  <c:v>-8.0000000000000071E-3</c:v>
                </c:pt>
                <c:pt idx="10">
                  <c:v>0.12899999999999956</c:v>
                </c:pt>
              </c:numCache>
            </c:numRef>
          </c:yVal>
          <c:smooth val="1"/>
        </c:ser>
        <c:ser>
          <c:idx val="1"/>
          <c:order val="3"/>
          <c:tx>
            <c:v>Avg down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8"/>
            <c:spPr>
              <a:noFill/>
              <a:ln w="15875">
                <a:solidFill>
                  <a:schemeClr val="tx1"/>
                </a:solidFill>
              </a:ln>
              <a:effectLst/>
            </c:spPr>
          </c:marker>
          <c:xVal>
            <c:numRef>
              <c:f>'2026_JK'!$AN$16:$AN$26</c:f>
              <c:numCache>
                <c:formatCode>0.0</c:formatCode>
                <c:ptCount val="11"/>
                <c:pt idx="0">
                  <c:v>5</c:v>
                </c:pt>
                <c:pt idx="1">
                  <c:v>4.5</c:v>
                </c:pt>
                <c:pt idx="2">
                  <c:v>4</c:v>
                </c:pt>
                <c:pt idx="3">
                  <c:v>3.5</c:v>
                </c:pt>
                <c:pt idx="4">
                  <c:v>3</c:v>
                </c:pt>
                <c:pt idx="5">
                  <c:v>2.5</c:v>
                </c:pt>
                <c:pt idx="6">
                  <c:v>2</c:v>
                </c:pt>
                <c:pt idx="7">
                  <c:v>1.5</c:v>
                </c:pt>
                <c:pt idx="8">
                  <c:v>1</c:v>
                </c:pt>
                <c:pt idx="9">
                  <c:v>0.5</c:v>
                </c:pt>
                <c:pt idx="10">
                  <c:v>0</c:v>
                </c:pt>
              </c:numCache>
            </c:numRef>
          </c:xVal>
          <c:yVal>
            <c:numRef>
              <c:f>'2026_JK'!$AU$16:$AU$26</c:f>
              <c:numCache>
                <c:formatCode>0.00</c:formatCode>
                <c:ptCount val="11"/>
                <c:pt idx="0">
                  <c:v>0.12899999999999956</c:v>
                </c:pt>
                <c:pt idx="1">
                  <c:v>0.35600000000000021</c:v>
                </c:pt>
                <c:pt idx="2">
                  <c:v>0.25899999999999979</c:v>
                </c:pt>
                <c:pt idx="3">
                  <c:v>0.10799999999999912</c:v>
                </c:pt>
                <c:pt idx="4">
                  <c:v>0.12499999999999964</c:v>
                </c:pt>
                <c:pt idx="5">
                  <c:v>0.10000000000000009</c:v>
                </c:pt>
                <c:pt idx="6">
                  <c:v>4.8999999999999669E-2</c:v>
                </c:pt>
                <c:pt idx="7">
                  <c:v>7.3999999999999927E-2</c:v>
                </c:pt>
                <c:pt idx="8">
                  <c:v>0.191</c:v>
                </c:pt>
                <c:pt idx="9">
                  <c:v>0.29199999999999998</c:v>
                </c:pt>
                <c:pt idx="10">
                  <c:v>0.41900000000000004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81536"/>
        <c:axId val="384880976"/>
      </c:scatterChart>
      <c:valAx>
        <c:axId val="38487985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="0" i="0" baseline="0">
                    <a:effectLst/>
                  </a:rPr>
                  <a:t>Správná (skutečná) hodnota (kg)</a:t>
                </a:r>
                <a:endParaRPr lang="en-GB">
                  <a:effectLst/>
                </a:endParaRPr>
              </a:p>
            </c:rich>
          </c:tx>
          <c:layout>
            <c:manualLayout>
              <c:xMode val="edge"/>
              <c:yMode val="edge"/>
              <c:x val="0.31139774218533167"/>
              <c:y val="0.93653615556484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80416"/>
        <c:crossesAt val="-0.60000000000000009"/>
        <c:crossBetween val="midCat"/>
        <c:majorUnit val="0.5"/>
      </c:valAx>
      <c:valAx>
        <c:axId val="384880416"/>
        <c:scaling>
          <c:orientation val="minMax"/>
          <c:max val="0.60000000000000009"/>
          <c:min val="-0.60000000000000009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Průměrná odchylka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4135802469135801E-3"/>
              <c:y val="0.246537492733966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79856"/>
        <c:crosses val="autoZero"/>
        <c:crossBetween val="midCat"/>
        <c:majorUnit val="0.1"/>
      </c:valAx>
      <c:valAx>
        <c:axId val="384880976"/>
        <c:scaling>
          <c:orientation val="minMax"/>
        </c:scaling>
        <c:delete val="1"/>
        <c:axPos val="r"/>
        <c:numFmt formatCode="0.00" sourceLinked="1"/>
        <c:majorTickMark val="out"/>
        <c:minorTickMark val="none"/>
        <c:tickLblPos val="nextTo"/>
        <c:crossAx val="384881536"/>
        <c:crosses val="max"/>
        <c:crossBetween val="midCat"/>
      </c:valAx>
      <c:valAx>
        <c:axId val="384881536"/>
        <c:scaling>
          <c:orientation val="minMax"/>
        </c:scaling>
        <c:delete val="1"/>
        <c:axPos val="t"/>
        <c:numFmt formatCode="0.0" sourceLinked="1"/>
        <c:majorTickMark val="out"/>
        <c:minorTickMark val="none"/>
        <c:tickLblPos val="nextTo"/>
        <c:crossAx val="384880976"/>
        <c:crosses val="max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538580246913583"/>
          <c:y val="3.185574074074074E-2"/>
          <c:w val="0.81352561728395056"/>
          <c:h val="0.81891537037037032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'2026_JK'!$H$3:$M$3</c:f>
              <c:strCache>
                <c:ptCount val="1"/>
                <c:pt idx="0">
                  <c:v>Zobrazovaná hodnota (kg)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olid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2712604938271605"/>
                  <c:y val="0.1708372222222222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8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y = 1</a:t>
                    </a:r>
                    <a:r>
                      <a:rPr lang="cs-CZ" baseline="0"/>
                      <a:t>.</a:t>
                    </a:r>
                    <a:r>
                      <a:rPr lang="en-US" baseline="0"/>
                      <a:t>290x - 0.377</a:t>
                    </a:r>
                    <a:endParaRPr lang="en-US"/>
                  </a:p>
                </c:rich>
              </c:tx>
              <c:numFmt formatCode="#,##0.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'2026_JK'!$P$5:$P$124</c:f>
              <c:numCache>
                <c:formatCode>0.0</c:formatCode>
                <c:ptCount val="120"/>
                <c:pt idx="0">
                  <c:v>0.5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4.5</c:v>
                </c:pt>
                <c:pt idx="11">
                  <c:v>4</c:v>
                </c:pt>
                <c:pt idx="12">
                  <c:v>3.5</c:v>
                </c:pt>
                <c:pt idx="13">
                  <c:v>3</c:v>
                </c:pt>
                <c:pt idx="14">
                  <c:v>2.5</c:v>
                </c:pt>
                <c:pt idx="15">
                  <c:v>2</c:v>
                </c:pt>
                <c:pt idx="16">
                  <c:v>1.5</c:v>
                </c:pt>
                <c:pt idx="17">
                  <c:v>1</c:v>
                </c:pt>
                <c:pt idx="18">
                  <c:v>0.5</c:v>
                </c:pt>
                <c:pt idx="19">
                  <c:v>0</c:v>
                </c:pt>
                <c:pt idx="20">
                  <c:v>0.5</c:v>
                </c:pt>
                <c:pt idx="21">
                  <c:v>1</c:v>
                </c:pt>
                <c:pt idx="22">
                  <c:v>1.5</c:v>
                </c:pt>
                <c:pt idx="23">
                  <c:v>2</c:v>
                </c:pt>
                <c:pt idx="24">
                  <c:v>2.5</c:v>
                </c:pt>
                <c:pt idx="25">
                  <c:v>3</c:v>
                </c:pt>
                <c:pt idx="26">
                  <c:v>3.5</c:v>
                </c:pt>
                <c:pt idx="27">
                  <c:v>4</c:v>
                </c:pt>
                <c:pt idx="28">
                  <c:v>4.5</c:v>
                </c:pt>
                <c:pt idx="29">
                  <c:v>5</c:v>
                </c:pt>
                <c:pt idx="30">
                  <c:v>4.5</c:v>
                </c:pt>
                <c:pt idx="31">
                  <c:v>4</c:v>
                </c:pt>
                <c:pt idx="32">
                  <c:v>3.5</c:v>
                </c:pt>
                <c:pt idx="33">
                  <c:v>3</c:v>
                </c:pt>
                <c:pt idx="34">
                  <c:v>2.5</c:v>
                </c:pt>
                <c:pt idx="35">
                  <c:v>2</c:v>
                </c:pt>
                <c:pt idx="36">
                  <c:v>1.5</c:v>
                </c:pt>
                <c:pt idx="37">
                  <c:v>1</c:v>
                </c:pt>
                <c:pt idx="38">
                  <c:v>0.5</c:v>
                </c:pt>
                <c:pt idx="39">
                  <c:v>0</c:v>
                </c:pt>
                <c:pt idx="40">
                  <c:v>0.5</c:v>
                </c:pt>
                <c:pt idx="41">
                  <c:v>1</c:v>
                </c:pt>
                <c:pt idx="42">
                  <c:v>1.5</c:v>
                </c:pt>
                <c:pt idx="43">
                  <c:v>2</c:v>
                </c:pt>
                <c:pt idx="44">
                  <c:v>2.5</c:v>
                </c:pt>
                <c:pt idx="45">
                  <c:v>3</c:v>
                </c:pt>
                <c:pt idx="46">
                  <c:v>3.5</c:v>
                </c:pt>
                <c:pt idx="47">
                  <c:v>4</c:v>
                </c:pt>
                <c:pt idx="48">
                  <c:v>4.5</c:v>
                </c:pt>
                <c:pt idx="49">
                  <c:v>5</c:v>
                </c:pt>
                <c:pt idx="50">
                  <c:v>4.5</c:v>
                </c:pt>
                <c:pt idx="51">
                  <c:v>4</c:v>
                </c:pt>
                <c:pt idx="52">
                  <c:v>3.5</c:v>
                </c:pt>
                <c:pt idx="53">
                  <c:v>3</c:v>
                </c:pt>
                <c:pt idx="54">
                  <c:v>2.5</c:v>
                </c:pt>
                <c:pt idx="55">
                  <c:v>2</c:v>
                </c:pt>
                <c:pt idx="56">
                  <c:v>1.5</c:v>
                </c:pt>
                <c:pt idx="57">
                  <c:v>1</c:v>
                </c:pt>
                <c:pt idx="58">
                  <c:v>0.5</c:v>
                </c:pt>
                <c:pt idx="59">
                  <c:v>0</c:v>
                </c:pt>
                <c:pt idx="60">
                  <c:v>0.5</c:v>
                </c:pt>
                <c:pt idx="61">
                  <c:v>1</c:v>
                </c:pt>
                <c:pt idx="62">
                  <c:v>1.5</c:v>
                </c:pt>
                <c:pt idx="63">
                  <c:v>2</c:v>
                </c:pt>
                <c:pt idx="64">
                  <c:v>2.5</c:v>
                </c:pt>
                <c:pt idx="65">
                  <c:v>3</c:v>
                </c:pt>
                <c:pt idx="66">
                  <c:v>3.5</c:v>
                </c:pt>
                <c:pt idx="67">
                  <c:v>4</c:v>
                </c:pt>
                <c:pt idx="68">
                  <c:v>4.5</c:v>
                </c:pt>
                <c:pt idx="69">
                  <c:v>5</c:v>
                </c:pt>
                <c:pt idx="70">
                  <c:v>4.5</c:v>
                </c:pt>
                <c:pt idx="71">
                  <c:v>4</c:v>
                </c:pt>
                <c:pt idx="72">
                  <c:v>3.5</c:v>
                </c:pt>
                <c:pt idx="73">
                  <c:v>3</c:v>
                </c:pt>
                <c:pt idx="74">
                  <c:v>2.5</c:v>
                </c:pt>
                <c:pt idx="75">
                  <c:v>2</c:v>
                </c:pt>
                <c:pt idx="76">
                  <c:v>1.5</c:v>
                </c:pt>
                <c:pt idx="77">
                  <c:v>1</c:v>
                </c:pt>
                <c:pt idx="78">
                  <c:v>0.5</c:v>
                </c:pt>
                <c:pt idx="79">
                  <c:v>0</c:v>
                </c:pt>
                <c:pt idx="80">
                  <c:v>0.5</c:v>
                </c:pt>
                <c:pt idx="81">
                  <c:v>1</c:v>
                </c:pt>
                <c:pt idx="82">
                  <c:v>1.5</c:v>
                </c:pt>
                <c:pt idx="83">
                  <c:v>2</c:v>
                </c:pt>
                <c:pt idx="84">
                  <c:v>2.5</c:v>
                </c:pt>
                <c:pt idx="85">
                  <c:v>3</c:v>
                </c:pt>
                <c:pt idx="86">
                  <c:v>3.5</c:v>
                </c:pt>
                <c:pt idx="87">
                  <c:v>4</c:v>
                </c:pt>
                <c:pt idx="88">
                  <c:v>4.5</c:v>
                </c:pt>
                <c:pt idx="89">
                  <c:v>5</c:v>
                </c:pt>
                <c:pt idx="90">
                  <c:v>4.5</c:v>
                </c:pt>
                <c:pt idx="91">
                  <c:v>4</c:v>
                </c:pt>
                <c:pt idx="92">
                  <c:v>3.5</c:v>
                </c:pt>
                <c:pt idx="93">
                  <c:v>3</c:v>
                </c:pt>
                <c:pt idx="94">
                  <c:v>2.5</c:v>
                </c:pt>
                <c:pt idx="95">
                  <c:v>2</c:v>
                </c:pt>
                <c:pt idx="96">
                  <c:v>1.5</c:v>
                </c:pt>
                <c:pt idx="97">
                  <c:v>1</c:v>
                </c:pt>
                <c:pt idx="98">
                  <c:v>0.5</c:v>
                </c:pt>
                <c:pt idx="99">
                  <c:v>0</c:v>
                </c:pt>
                <c:pt idx="100">
                  <c:v>0.5</c:v>
                </c:pt>
                <c:pt idx="101">
                  <c:v>1</c:v>
                </c:pt>
                <c:pt idx="102">
                  <c:v>1.5</c:v>
                </c:pt>
                <c:pt idx="103">
                  <c:v>2</c:v>
                </c:pt>
                <c:pt idx="104">
                  <c:v>2.5</c:v>
                </c:pt>
                <c:pt idx="105">
                  <c:v>3</c:v>
                </c:pt>
                <c:pt idx="106">
                  <c:v>3.5</c:v>
                </c:pt>
                <c:pt idx="107">
                  <c:v>4</c:v>
                </c:pt>
                <c:pt idx="108">
                  <c:v>4.5</c:v>
                </c:pt>
                <c:pt idx="109">
                  <c:v>5</c:v>
                </c:pt>
                <c:pt idx="110">
                  <c:v>4.5</c:v>
                </c:pt>
                <c:pt idx="111">
                  <c:v>4</c:v>
                </c:pt>
                <c:pt idx="112">
                  <c:v>3.5</c:v>
                </c:pt>
                <c:pt idx="113">
                  <c:v>3</c:v>
                </c:pt>
                <c:pt idx="114">
                  <c:v>2.5</c:v>
                </c:pt>
                <c:pt idx="115">
                  <c:v>2</c:v>
                </c:pt>
                <c:pt idx="116">
                  <c:v>1.5</c:v>
                </c:pt>
                <c:pt idx="117">
                  <c:v>1</c:v>
                </c:pt>
                <c:pt idx="118">
                  <c:v>0.5</c:v>
                </c:pt>
                <c:pt idx="119">
                  <c:v>0</c:v>
                </c:pt>
              </c:numCache>
            </c:numRef>
          </c:xVal>
          <c:yVal>
            <c:numRef>
              <c:f>'2026_JK'!$Q$5:$Q$124</c:f>
              <c:numCache>
                <c:formatCode>0.00</c:formatCode>
                <c:ptCount val="120"/>
                <c:pt idx="4">
                  <c:v>2.62</c:v>
                </c:pt>
                <c:pt idx="5">
                  <c:v>3.15</c:v>
                </c:pt>
                <c:pt idx="6">
                  <c:v>3.9</c:v>
                </c:pt>
                <c:pt idx="7">
                  <c:v>4.59</c:v>
                </c:pt>
                <c:pt idx="8">
                  <c:v>5.41</c:v>
                </c:pt>
                <c:pt idx="9">
                  <c:v>6.24</c:v>
                </c:pt>
                <c:pt idx="10">
                  <c:v>5.71</c:v>
                </c:pt>
                <c:pt idx="11">
                  <c:v>4.96</c:v>
                </c:pt>
                <c:pt idx="12">
                  <c:v>4.22</c:v>
                </c:pt>
                <c:pt idx="13">
                  <c:v>3.57</c:v>
                </c:pt>
                <c:pt idx="14">
                  <c:v>2.98</c:v>
                </c:pt>
                <c:pt idx="15">
                  <c:v>2.2200000000000002</c:v>
                </c:pt>
                <c:pt idx="16">
                  <c:v>1.57</c:v>
                </c:pt>
                <c:pt idx="17">
                  <c:v>1.07</c:v>
                </c:pt>
                <c:pt idx="18">
                  <c:v>0.52</c:v>
                </c:pt>
                <c:pt idx="19">
                  <c:v>0.02</c:v>
                </c:pt>
                <c:pt idx="20">
                  <c:v>0.2</c:v>
                </c:pt>
                <c:pt idx="21">
                  <c:v>0.7</c:v>
                </c:pt>
                <c:pt idx="22">
                  <c:v>1.18</c:v>
                </c:pt>
                <c:pt idx="23">
                  <c:v>1.81</c:v>
                </c:pt>
                <c:pt idx="24">
                  <c:v>2.4900000000000002</c:v>
                </c:pt>
                <c:pt idx="25">
                  <c:v>3.18</c:v>
                </c:pt>
                <c:pt idx="26">
                  <c:v>3.84</c:v>
                </c:pt>
                <c:pt idx="27">
                  <c:v>4.71</c:v>
                </c:pt>
                <c:pt idx="28">
                  <c:v>5.35</c:v>
                </c:pt>
                <c:pt idx="29">
                  <c:v>6.27</c:v>
                </c:pt>
                <c:pt idx="30">
                  <c:v>5.74</c:v>
                </c:pt>
                <c:pt idx="31">
                  <c:v>5.1100000000000003</c:v>
                </c:pt>
                <c:pt idx="32">
                  <c:v>4.34</c:v>
                </c:pt>
                <c:pt idx="33">
                  <c:v>3.64</c:v>
                </c:pt>
                <c:pt idx="34">
                  <c:v>2.86</c:v>
                </c:pt>
                <c:pt idx="35">
                  <c:v>2.23</c:v>
                </c:pt>
                <c:pt idx="36">
                  <c:v>1.7</c:v>
                </c:pt>
                <c:pt idx="37">
                  <c:v>1.07</c:v>
                </c:pt>
                <c:pt idx="38">
                  <c:v>0.61</c:v>
                </c:pt>
                <c:pt idx="39">
                  <c:v>0.08</c:v>
                </c:pt>
                <c:pt idx="40">
                  <c:v>0.08</c:v>
                </c:pt>
                <c:pt idx="41">
                  <c:v>0.78</c:v>
                </c:pt>
                <c:pt idx="42">
                  <c:v>1.26</c:v>
                </c:pt>
                <c:pt idx="43">
                  <c:v>1.93</c:v>
                </c:pt>
                <c:pt idx="44">
                  <c:v>2.46</c:v>
                </c:pt>
                <c:pt idx="45">
                  <c:v>3.24</c:v>
                </c:pt>
                <c:pt idx="46">
                  <c:v>3.86</c:v>
                </c:pt>
                <c:pt idx="47">
                  <c:v>4.6100000000000003</c:v>
                </c:pt>
                <c:pt idx="48">
                  <c:v>5.49</c:v>
                </c:pt>
                <c:pt idx="49">
                  <c:v>6.1</c:v>
                </c:pt>
                <c:pt idx="50">
                  <c:v>5.78</c:v>
                </c:pt>
                <c:pt idx="51">
                  <c:v>5.08</c:v>
                </c:pt>
                <c:pt idx="52">
                  <c:v>4.21</c:v>
                </c:pt>
                <c:pt idx="53">
                  <c:v>3.66</c:v>
                </c:pt>
                <c:pt idx="54">
                  <c:v>2.98</c:v>
                </c:pt>
                <c:pt idx="55">
                  <c:v>2.2599999999999998</c:v>
                </c:pt>
                <c:pt idx="56">
                  <c:v>1.69</c:v>
                </c:pt>
                <c:pt idx="57">
                  <c:v>1.1100000000000001</c:v>
                </c:pt>
                <c:pt idx="58">
                  <c:v>0.61</c:v>
                </c:pt>
                <c:pt idx="59">
                  <c:v>0.08</c:v>
                </c:pt>
                <c:pt idx="60">
                  <c:v>0.17</c:v>
                </c:pt>
                <c:pt idx="61">
                  <c:v>0.64</c:v>
                </c:pt>
                <c:pt idx="62">
                  <c:v>1.25</c:v>
                </c:pt>
                <c:pt idx="63">
                  <c:v>1.81</c:v>
                </c:pt>
                <c:pt idx="64">
                  <c:v>2.46</c:v>
                </c:pt>
                <c:pt idx="65">
                  <c:v>3.28</c:v>
                </c:pt>
                <c:pt idx="66">
                  <c:v>3.97</c:v>
                </c:pt>
                <c:pt idx="67">
                  <c:v>4.5999999999999996</c:v>
                </c:pt>
                <c:pt idx="68">
                  <c:v>5.46</c:v>
                </c:pt>
                <c:pt idx="69">
                  <c:v>6.24</c:v>
                </c:pt>
                <c:pt idx="70">
                  <c:v>5.87</c:v>
                </c:pt>
                <c:pt idx="71">
                  <c:v>5.03</c:v>
                </c:pt>
                <c:pt idx="72">
                  <c:v>4.22</c:v>
                </c:pt>
                <c:pt idx="73">
                  <c:v>3.55</c:v>
                </c:pt>
                <c:pt idx="74">
                  <c:v>2.98</c:v>
                </c:pt>
                <c:pt idx="75">
                  <c:v>2.29</c:v>
                </c:pt>
                <c:pt idx="76">
                  <c:v>1.63</c:v>
                </c:pt>
                <c:pt idx="77">
                  <c:v>1.1599999999999999</c:v>
                </c:pt>
                <c:pt idx="78">
                  <c:v>0.61</c:v>
                </c:pt>
                <c:pt idx="79">
                  <c:v>-0.03</c:v>
                </c:pt>
                <c:pt idx="80">
                  <c:v>0.19</c:v>
                </c:pt>
                <c:pt idx="81">
                  <c:v>0.61</c:v>
                </c:pt>
                <c:pt idx="82">
                  <c:v>1.24</c:v>
                </c:pt>
                <c:pt idx="83">
                  <c:v>1.93</c:v>
                </c:pt>
                <c:pt idx="84">
                  <c:v>2.58</c:v>
                </c:pt>
                <c:pt idx="85">
                  <c:v>3.13</c:v>
                </c:pt>
                <c:pt idx="86">
                  <c:v>3.96</c:v>
                </c:pt>
                <c:pt idx="87">
                  <c:v>4.5999999999999996</c:v>
                </c:pt>
                <c:pt idx="88">
                  <c:v>5.39</c:v>
                </c:pt>
                <c:pt idx="89">
                  <c:v>6.16</c:v>
                </c:pt>
                <c:pt idx="90">
                  <c:v>5.82</c:v>
                </c:pt>
                <c:pt idx="91">
                  <c:v>5.03</c:v>
                </c:pt>
                <c:pt idx="92">
                  <c:v>4.24</c:v>
                </c:pt>
                <c:pt idx="93">
                  <c:v>3.67</c:v>
                </c:pt>
                <c:pt idx="94">
                  <c:v>2.94</c:v>
                </c:pt>
                <c:pt idx="95">
                  <c:v>2.2599999999999998</c:v>
                </c:pt>
                <c:pt idx="96">
                  <c:v>1.57</c:v>
                </c:pt>
                <c:pt idx="97">
                  <c:v>1.1100000000000001</c:v>
                </c:pt>
                <c:pt idx="98">
                  <c:v>0.45</c:v>
                </c:pt>
                <c:pt idx="99">
                  <c:v>0.06</c:v>
                </c:pt>
                <c:pt idx="100">
                  <c:v>0.11</c:v>
                </c:pt>
                <c:pt idx="101">
                  <c:v>0.7</c:v>
                </c:pt>
                <c:pt idx="102">
                  <c:v>1.23</c:v>
                </c:pt>
                <c:pt idx="103">
                  <c:v>1.88</c:v>
                </c:pt>
                <c:pt idx="104">
                  <c:v>2.5299999999999998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4884336"/>
        <c:axId val="384884896"/>
      </c:scatterChart>
      <c:valAx>
        <c:axId val="384884336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Správná (skutečná) hodnota "x"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32419313016686496"/>
              <c:y val="0.92950316464696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84896"/>
        <c:crossesAt val="-1"/>
        <c:crossBetween val="midCat"/>
        <c:majorUnit val="0.5"/>
      </c:valAx>
      <c:valAx>
        <c:axId val="3848848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1800" baseline="0">
                    <a:solidFill>
                      <a:schemeClr val="tx1"/>
                    </a:solidFill>
                  </a:rPr>
                  <a:t>Zobrazovaná hodnota "y" (kg)</a:t>
                </a:r>
                <a:endParaRPr lang="en-GB" sz="1800" baseline="0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4.9388365211555478E-4"/>
              <c:y val="0.166312333525851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884336"/>
        <c:crosses val="autoZero"/>
        <c:crossBetween val="midCat"/>
        <c:majorUnit val="0.5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1590674</xdr:colOff>
      <xdr:row>26</xdr:row>
      <xdr:rowOff>76879</xdr:rowOff>
    </xdr:from>
    <xdr:to>
      <xdr:col>11</xdr:col>
      <xdr:colOff>545924</xdr:colOff>
      <xdr:row>44</xdr:row>
      <xdr:rowOff>129272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732064</xdr:colOff>
      <xdr:row>4</xdr:row>
      <xdr:rowOff>249011</xdr:rowOff>
    </xdr:from>
    <xdr:to>
      <xdr:col>36</xdr:col>
      <xdr:colOff>1639</xdr:colOff>
      <xdr:row>23</xdr:row>
      <xdr:rowOff>29261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50</xdr:col>
      <xdr:colOff>179336</xdr:colOff>
      <xdr:row>18</xdr:row>
      <xdr:rowOff>104090</xdr:rowOff>
    </xdr:from>
    <xdr:to>
      <xdr:col>52</xdr:col>
      <xdr:colOff>1296943</xdr:colOff>
      <xdr:row>36</xdr:row>
      <xdr:rowOff>115661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62</xdr:col>
      <xdr:colOff>557894</xdr:colOff>
      <xdr:row>8</xdr:row>
      <xdr:rowOff>130551</xdr:rowOff>
    </xdr:from>
    <xdr:to>
      <xdr:col>65</xdr:col>
      <xdr:colOff>136912</xdr:colOff>
      <xdr:row>26</xdr:row>
      <xdr:rowOff>213919</xdr:rowOff>
    </xdr:to>
    <xdr:graphicFrame macro="">
      <xdr:nvGraphicFramePr>
        <xdr:cNvPr id="6" name="Graf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63</xdr:col>
      <xdr:colOff>2308493</xdr:colOff>
      <xdr:row>20</xdr:row>
      <xdr:rowOff>242849</xdr:rowOff>
    </xdr:from>
    <xdr:to>
      <xdr:col>64</xdr:col>
      <xdr:colOff>155842</xdr:colOff>
      <xdr:row>22</xdr:row>
      <xdr:rowOff>67316</xdr:rowOff>
    </xdr:to>
    <xdr:cxnSp macro="">
      <xdr:nvCxnSpPr>
        <xdr:cNvPr id="9" name="Přímá spojnice se šipkou 8"/>
        <xdr:cNvCxnSpPr/>
      </xdr:nvCxnSpPr>
      <xdr:spPr>
        <a:xfrm flipH="1" flipV="1">
          <a:off x="113261136" y="6121135"/>
          <a:ext cx="704849" cy="42318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44</xdr:col>
      <xdr:colOff>809626</xdr:colOff>
      <xdr:row>0</xdr:row>
      <xdr:rowOff>38100</xdr:rowOff>
    </xdr:from>
    <xdr:ext cx="2928042" cy="361950"/>
    <xdr:sp macro="" textlink="">
      <xdr:nvSpPr>
        <xdr:cNvPr id="20" name="TextovéPole 19"/>
        <xdr:cNvSpPr txBox="1"/>
      </xdr:nvSpPr>
      <xdr:spPr>
        <a:xfrm>
          <a:off x="60102751" y="38100"/>
          <a:ext cx="2928042" cy="36195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systematickou</a:t>
          </a:r>
          <a:r>
            <a:rPr lang="cs-CZ" sz="18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chybu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47</xdr:col>
      <xdr:colOff>80122</xdr:colOff>
      <xdr:row>0</xdr:row>
      <xdr:rowOff>38100</xdr:rowOff>
    </xdr:from>
    <xdr:ext cx="1673087" cy="357790"/>
    <xdr:sp macro="" textlink="">
      <xdr:nvSpPr>
        <xdr:cNvPr id="21" name="TextovéPole 20"/>
        <xdr:cNvSpPr txBox="1"/>
      </xdr:nvSpPr>
      <xdr:spPr>
        <a:xfrm>
          <a:off x="63097522" y="38100"/>
          <a:ext cx="1673087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nelinearitu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47</xdr:col>
      <xdr:colOff>1816473</xdr:colOff>
      <xdr:row>0</xdr:row>
      <xdr:rowOff>38100</xdr:rowOff>
    </xdr:from>
    <xdr:ext cx="2160720" cy="357790"/>
    <xdr:sp macro="" textlink="">
      <xdr:nvSpPr>
        <xdr:cNvPr id="22" name="TextovéPole 21"/>
        <xdr:cNvSpPr txBox="1"/>
      </xdr:nvSpPr>
      <xdr:spPr>
        <a:xfrm>
          <a:off x="64833873" y="38100"/>
          <a:ext cx="216072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Pro opakovatelnost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19</xdr:col>
      <xdr:colOff>708212</xdr:colOff>
      <xdr:row>1</xdr:row>
      <xdr:rowOff>103094</xdr:rowOff>
    </xdr:from>
    <xdr:ext cx="1749838" cy="357790"/>
    <xdr:sp macro="" textlink="">
      <xdr:nvSpPr>
        <xdr:cNvPr id="23" name="TextovéPole 22"/>
        <xdr:cNvSpPr txBox="1"/>
      </xdr:nvSpPr>
      <xdr:spPr>
        <a:xfrm>
          <a:off x="23758712" y="293594"/>
          <a:ext cx="1749838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Meze přesnosti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13</xdr:row>
      <xdr:rowOff>19050</xdr:rowOff>
    </xdr:from>
    <xdr:ext cx="1069780" cy="357790"/>
    <xdr:sp macro="" textlink="">
      <xdr:nvSpPr>
        <xdr:cNvPr id="31" name="TextovéPole 30"/>
        <xdr:cNvSpPr txBox="1"/>
      </xdr:nvSpPr>
      <xdr:spPr>
        <a:xfrm>
          <a:off x="17854612" y="379095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1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32</xdr:row>
      <xdr:rowOff>276225</xdr:rowOff>
    </xdr:from>
    <xdr:ext cx="1069780" cy="357790"/>
    <xdr:sp macro="" textlink="">
      <xdr:nvSpPr>
        <xdr:cNvPr id="32" name="TextovéPole 31"/>
        <xdr:cNvSpPr txBox="1"/>
      </xdr:nvSpPr>
      <xdr:spPr>
        <a:xfrm>
          <a:off x="17854612" y="96774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2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52</xdr:row>
      <xdr:rowOff>257175</xdr:rowOff>
    </xdr:from>
    <xdr:ext cx="1069780" cy="357790"/>
    <xdr:sp macro="" textlink="">
      <xdr:nvSpPr>
        <xdr:cNvPr id="33" name="TextovéPole 32"/>
        <xdr:cNvSpPr txBox="1"/>
      </xdr:nvSpPr>
      <xdr:spPr>
        <a:xfrm>
          <a:off x="17854612" y="15573375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3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73</xdr:row>
      <xdr:rowOff>0</xdr:rowOff>
    </xdr:from>
    <xdr:ext cx="1069780" cy="357790"/>
    <xdr:sp macro="" textlink="">
      <xdr:nvSpPr>
        <xdr:cNvPr id="34" name="TextovéPole 33"/>
        <xdr:cNvSpPr txBox="1"/>
      </xdr:nvSpPr>
      <xdr:spPr>
        <a:xfrm>
          <a:off x="17854612" y="215265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4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92</xdr:row>
      <xdr:rowOff>247650</xdr:rowOff>
    </xdr:from>
    <xdr:ext cx="1069780" cy="357790"/>
    <xdr:sp macro="" textlink="">
      <xdr:nvSpPr>
        <xdr:cNvPr id="35" name="TextovéPole 34"/>
        <xdr:cNvSpPr txBox="1"/>
      </xdr:nvSpPr>
      <xdr:spPr>
        <a:xfrm>
          <a:off x="17854612" y="27393900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5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13</xdr:col>
      <xdr:colOff>80962</xdr:colOff>
      <xdr:row>106</xdr:row>
      <xdr:rowOff>95250</xdr:rowOff>
    </xdr:from>
    <xdr:ext cx="1069780" cy="357790"/>
    <xdr:sp macro="" textlink="">
      <xdr:nvSpPr>
        <xdr:cNvPr id="36" name="TextovéPole 35"/>
        <xdr:cNvSpPr txBox="1"/>
      </xdr:nvSpPr>
      <xdr:spPr>
        <a:xfrm>
          <a:off x="17854612" y="31384875"/>
          <a:ext cx="1069780" cy="35779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Cyklus 6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265773</xdr:colOff>
      <xdr:row>7</xdr:row>
      <xdr:rowOff>276225</xdr:rowOff>
    </xdr:from>
    <xdr:ext cx="1067280" cy="623248"/>
    <xdr:sp macro="" textlink="">
      <xdr:nvSpPr>
        <xdr:cNvPr id="37" name="TextovéPole 36"/>
        <xdr:cNvSpPr txBox="1"/>
      </xdr:nvSpPr>
      <xdr:spPr>
        <a:xfrm>
          <a:off x="8523948" y="2276475"/>
          <a:ext cx="1067280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Zátěž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"nahoru"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6</xdr:col>
      <xdr:colOff>180975</xdr:colOff>
      <xdr:row>17</xdr:row>
      <xdr:rowOff>238125</xdr:rowOff>
    </xdr:from>
    <xdr:ext cx="1236877" cy="623248"/>
    <xdr:sp macro="" textlink="">
      <xdr:nvSpPr>
        <xdr:cNvPr id="38" name="TextovéPole 37"/>
        <xdr:cNvSpPr txBox="1"/>
      </xdr:nvSpPr>
      <xdr:spPr>
        <a:xfrm>
          <a:off x="8439150" y="5191125"/>
          <a:ext cx="1236877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Odlehčení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"dolů"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>
    <xdr:from>
      <xdr:col>22</xdr:col>
      <xdr:colOff>557894</xdr:colOff>
      <xdr:row>6</xdr:row>
      <xdr:rowOff>244927</xdr:rowOff>
    </xdr:from>
    <xdr:to>
      <xdr:col>24</xdr:col>
      <xdr:colOff>2185586</xdr:colOff>
      <xdr:row>25</xdr:row>
      <xdr:rowOff>33342</xdr:rowOff>
    </xdr:to>
    <xdr:graphicFrame macro="">
      <xdr:nvGraphicFramePr>
        <xdr:cNvPr id="39" name="Graf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1877786</xdr:colOff>
      <xdr:row>18</xdr:row>
      <xdr:rowOff>176894</xdr:rowOff>
    </xdr:from>
    <xdr:to>
      <xdr:col>54</xdr:col>
      <xdr:colOff>1457786</xdr:colOff>
      <xdr:row>36</xdr:row>
      <xdr:rowOff>188465</xdr:rowOff>
    </xdr:to>
    <xdr:graphicFrame macro="">
      <xdr:nvGraphicFramePr>
        <xdr:cNvPr id="41" name="Graf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217713</xdr:colOff>
      <xdr:row>6</xdr:row>
      <xdr:rowOff>217714</xdr:rowOff>
    </xdr:from>
    <xdr:to>
      <xdr:col>22</xdr:col>
      <xdr:colOff>398967</xdr:colOff>
      <xdr:row>24</xdr:row>
      <xdr:rowOff>297322</xdr:rowOff>
    </xdr:to>
    <xdr:graphicFrame macro="">
      <xdr:nvGraphicFramePr>
        <xdr:cNvPr id="24" name="Graf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122464</xdr:colOff>
      <xdr:row>3</xdr:row>
      <xdr:rowOff>190500</xdr:rowOff>
    </xdr:from>
    <xdr:to>
      <xdr:col>5</xdr:col>
      <xdr:colOff>204732</xdr:colOff>
      <xdr:row>32</xdr:row>
      <xdr:rowOff>139997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64" y="979714"/>
          <a:ext cx="4477375" cy="8630854"/>
        </a:xfrm>
        <a:prstGeom prst="rect">
          <a:avLst/>
        </a:prstGeom>
      </xdr:spPr>
    </xdr:pic>
    <xdr:clientData/>
  </xdr:twoCellAnchor>
  <xdr:oneCellAnchor>
    <xdr:from>
      <xdr:col>0</xdr:col>
      <xdr:colOff>367393</xdr:colOff>
      <xdr:row>0</xdr:row>
      <xdr:rowOff>176893</xdr:rowOff>
    </xdr:from>
    <xdr:ext cx="4216411" cy="505267"/>
    <xdr:sp macro="" textlink="">
      <xdr:nvSpPr>
        <xdr:cNvPr id="7" name="TextovéPole 6"/>
        <xdr:cNvSpPr txBox="1"/>
      </xdr:nvSpPr>
      <xdr:spPr>
        <a:xfrm>
          <a:off x="367393" y="176893"/>
          <a:ext cx="4216411" cy="50526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cs-CZ" sz="2800">
              <a:latin typeface="Arial" panose="020B0604020202020204" pitchFamily="34" charset="0"/>
              <a:cs typeface="Arial" panose="020B0604020202020204" pitchFamily="34" charset="0"/>
            </a:rPr>
            <a:t>Příklad: Laboratorní váha</a:t>
          </a:r>
          <a:endParaRPr lang="en-GB" sz="2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39</xdr:col>
      <xdr:colOff>207262</xdr:colOff>
      <xdr:row>9</xdr:row>
      <xdr:rowOff>190501</xdr:rowOff>
    </xdr:from>
    <xdr:ext cx="1067280" cy="623248"/>
    <xdr:sp macro="" textlink="">
      <xdr:nvSpPr>
        <xdr:cNvPr id="25" name="TextovéPole 24"/>
        <xdr:cNvSpPr txBox="1"/>
      </xdr:nvSpPr>
      <xdr:spPr>
        <a:xfrm>
          <a:off x="52227369" y="2775858"/>
          <a:ext cx="1067280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Zátěž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"nahoru"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39</xdr:col>
      <xdr:colOff>122464</xdr:colOff>
      <xdr:row>19</xdr:row>
      <xdr:rowOff>152400</xdr:rowOff>
    </xdr:from>
    <xdr:ext cx="1236877" cy="623248"/>
    <xdr:sp macro="" textlink="">
      <xdr:nvSpPr>
        <xdr:cNvPr id="26" name="TextovéPole 25"/>
        <xdr:cNvSpPr txBox="1"/>
      </xdr:nvSpPr>
      <xdr:spPr>
        <a:xfrm>
          <a:off x="52142571" y="5731329"/>
          <a:ext cx="1236877" cy="623248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Odlehčení</a:t>
          </a:r>
        </a:p>
        <a:p>
          <a:pPr algn="ctr"/>
          <a:r>
            <a:rPr lang="cs-CZ" sz="1800">
              <a:latin typeface="Arial" panose="020B0604020202020204" pitchFamily="34" charset="0"/>
              <a:cs typeface="Arial" panose="020B0604020202020204" pitchFamily="34" charset="0"/>
            </a:rPr>
            <a:t>"dolů"</a:t>
          </a:r>
          <a:endParaRPr lang="en-GB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0.44391</cdr:x>
      <cdr:y>0.13734</cdr:y>
    </cdr:from>
    <cdr:to>
      <cdr:x>0.44538</cdr:x>
      <cdr:y>0.70255</cdr:y>
    </cdr:to>
    <cdr:cxnSp macro="">
      <cdr:nvCxnSpPr>
        <cdr:cNvPr id="4" name="Přímá spojnice se šipkou 3"/>
        <cdr:cNvCxnSpPr/>
      </cdr:nvCxnSpPr>
      <cdr:spPr>
        <a:xfrm xmlns:a="http://schemas.openxmlformats.org/drawingml/2006/main">
          <a:off x="2876550" y="742950"/>
          <a:ext cx="9525" cy="305752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0.3503</cdr:x>
      <cdr:y>0.20272</cdr:y>
    </cdr:from>
    <cdr:to>
      <cdr:x>0.58549</cdr:x>
      <cdr:y>0.28864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69950" y="1096597"/>
          <a:ext cx="1524016" cy="4648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800">
              <a:solidFill>
                <a:schemeClr val="tx1"/>
              </a:solidFill>
            </a:rPr>
            <a:t>Meze přesnosti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0.37679</cdr:x>
      <cdr:y>0.06574</cdr:y>
    </cdr:from>
    <cdr:to>
      <cdr:x>0.67956</cdr:x>
      <cdr:y>0.15166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2441575" y="355600"/>
          <a:ext cx="1961975" cy="464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+0.46 (7 %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0.37679</cdr:x>
      <cdr:y>0.71194</cdr:y>
    </cdr:from>
    <cdr:to>
      <cdr:x>0.67956</cdr:x>
      <cdr:y>0.79786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441575" y="3851275"/>
          <a:ext cx="1961975" cy="46478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-0.39 (-6 %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0.18823</cdr:x>
      <cdr:y>0.02922</cdr:y>
    </cdr:from>
    <cdr:to>
      <cdr:x>0.42292</cdr:x>
      <cdr:y>0.15922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8764" y="159904"/>
          <a:ext cx="1881145" cy="7113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Odlehčení ("dolů")</a:t>
          </a:r>
        </a:p>
      </cdr:txBody>
    </cdr:sp>
  </cdr:relSizeAnchor>
  <cdr:relSizeAnchor xmlns:cdr="http://schemas.openxmlformats.org/drawingml/2006/chartDrawing">
    <cdr:from>
      <cdr:x>0.68841</cdr:x>
      <cdr:y>0.69487</cdr:y>
    </cdr:from>
    <cdr:to>
      <cdr:x>0.94793</cdr:x>
      <cdr:y>0.82611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54726" y="3764367"/>
          <a:ext cx="1679374" cy="7109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Zátěž ("nahoru")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0.6149</cdr:x>
      <cdr:y>0.07266</cdr:y>
    </cdr:from>
    <cdr:to>
      <cdr:x>0.84048</cdr:x>
      <cdr:y>0.1992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979067" y="393642"/>
          <a:ext cx="1459708" cy="68548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"Nahoru-Dolů"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0.26708</cdr:x>
      <cdr:y>0.15022</cdr:y>
    </cdr:from>
    <cdr:to>
      <cdr:x>0.31138</cdr:x>
      <cdr:y>0.29551</cdr:y>
    </cdr:to>
    <cdr:cxnSp macro="">
      <cdr:nvCxnSpPr>
        <cdr:cNvPr id="5" name="Přímá spojnice se šipkou 4"/>
        <cdr:cNvCxnSpPr/>
      </cdr:nvCxnSpPr>
      <cdr:spPr>
        <a:xfrm xmlns:a="http://schemas.openxmlformats.org/drawingml/2006/main">
          <a:off x="2177142" y="821949"/>
          <a:ext cx="361042" cy="7950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0.6439</cdr:x>
      <cdr:y>0.1992</cdr:y>
    </cdr:from>
    <cdr:to>
      <cdr:x>0.72769</cdr:x>
      <cdr:y>0.48532</cdr:y>
    </cdr:to>
    <cdr:cxnSp macro="">
      <cdr:nvCxnSpPr>
        <cdr:cNvPr id="9" name="Přímá spojnice se šipkou 8"/>
        <cdr:cNvCxnSpPr>
          <a:stCxn xmlns:a="http://schemas.openxmlformats.org/drawingml/2006/main" id="8" idx="2"/>
        </cdr:cNvCxnSpPr>
      </cdr:nvCxnSpPr>
      <cdr:spPr>
        <a:xfrm xmlns:a="http://schemas.openxmlformats.org/drawingml/2006/main" flipH="1">
          <a:off x="5248728" y="1089982"/>
          <a:ext cx="683050" cy="156560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0.44391</cdr:x>
      <cdr:y>0.13734</cdr:y>
    </cdr:from>
    <cdr:to>
      <cdr:x>0.44538</cdr:x>
      <cdr:y>0.70255</cdr:y>
    </cdr:to>
    <cdr:cxnSp macro="">
      <cdr:nvCxnSpPr>
        <cdr:cNvPr id="4" name="Přímá spojnice se šipkou 3"/>
        <cdr:cNvCxnSpPr/>
      </cdr:nvCxnSpPr>
      <cdr:spPr>
        <a:xfrm xmlns:a="http://schemas.openxmlformats.org/drawingml/2006/main">
          <a:off x="2876550" y="742950"/>
          <a:ext cx="9525" cy="3057525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0.3503</cdr:x>
      <cdr:y>0.20272</cdr:y>
    </cdr:from>
    <cdr:to>
      <cdr:x>0.58549</cdr:x>
      <cdr:y>0.28864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2269950" y="1096597"/>
          <a:ext cx="1524016" cy="46482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800">
              <a:solidFill>
                <a:schemeClr val="tx1"/>
              </a:solidFill>
            </a:rPr>
            <a:t>Meze přesnosti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0.37679</cdr:x>
      <cdr:y>0.06574</cdr:y>
    </cdr:from>
    <cdr:to>
      <cdr:x>0.73047</cdr:x>
      <cdr:y>0.15166</cdr:y>
    </cdr:to>
    <cdr:sp macro="" textlink="">
      <cdr:nvSpPr>
        <cdr:cNvPr id="5" name="TextovéPole 1"/>
        <cdr:cNvSpPr txBox="1"/>
      </cdr:nvSpPr>
      <cdr:spPr>
        <a:xfrm xmlns:a="http://schemas.openxmlformats.org/drawingml/2006/main">
          <a:off x="2484666" y="360005"/>
          <a:ext cx="2332262" cy="4705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+0.46 (7.1 %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0.37679</cdr:x>
      <cdr:y>0.71194</cdr:y>
    </cdr:from>
    <cdr:to>
      <cdr:x>0.73047</cdr:x>
      <cdr:y>0.79786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2484666" y="3898726"/>
          <a:ext cx="2332262" cy="47051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  <a:latin typeface="+mn-lt"/>
              <a:cs typeface="Arial" panose="020B0604020202020204" pitchFamily="34" charset="0"/>
            </a:rPr>
            <a:t>-0.39 (-6.1 % z rozpětí)</a:t>
          </a:r>
          <a:endParaRPr lang="en-GB" sz="1800">
            <a:solidFill>
              <a:schemeClr val="tx1"/>
            </a:solidFill>
            <a:latin typeface="+mn-lt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0.18823</cdr:x>
      <cdr:y>0.02922</cdr:y>
    </cdr:from>
    <cdr:to>
      <cdr:x>0.42292</cdr:x>
      <cdr:y>0.15922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1508764" y="159904"/>
          <a:ext cx="1881145" cy="7113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Odlehčení ("dolů")</a:t>
          </a:r>
        </a:p>
      </cdr:txBody>
    </cdr:sp>
  </cdr:relSizeAnchor>
  <cdr:relSizeAnchor xmlns:cdr="http://schemas.openxmlformats.org/drawingml/2006/chartDrawing">
    <cdr:from>
      <cdr:x>0.68841</cdr:x>
      <cdr:y>0.69487</cdr:y>
    </cdr:from>
    <cdr:to>
      <cdr:x>0.94793</cdr:x>
      <cdr:y>0.82611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4454726" y="3764367"/>
          <a:ext cx="1679374" cy="710975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r>
            <a:rPr lang="cs-CZ" sz="1800">
              <a:solidFill>
                <a:schemeClr val="tx1"/>
              </a:solidFill>
            </a:rPr>
            <a:t>Zátěž ("nahoru")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0.6733</cdr:x>
      <cdr:y>0.03758</cdr:y>
    </cdr:from>
    <cdr:to>
      <cdr:x>0.89888</cdr:x>
      <cdr:y>0.16412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4847725" y="202936"/>
          <a:ext cx="1624177" cy="683316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Průměr</a:t>
          </a:r>
        </a:p>
        <a:p xmlns:a="http://schemas.openxmlformats.org/drawingml/2006/main">
          <a:pPr algn="ctr"/>
          <a:r>
            <a:rPr lang="cs-CZ" sz="1800">
              <a:solidFill>
                <a:schemeClr val="tx1"/>
              </a:solidFill>
            </a:rPr>
            <a:t>"Nahoru-Dolů"</a:t>
          </a:r>
          <a:endParaRPr lang="en-GB" sz="18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0.26708</cdr:x>
      <cdr:y>0.15022</cdr:y>
    </cdr:from>
    <cdr:to>
      <cdr:x>0.31138</cdr:x>
      <cdr:y>0.29551</cdr:y>
    </cdr:to>
    <cdr:cxnSp macro="">
      <cdr:nvCxnSpPr>
        <cdr:cNvPr id="5" name="Přímá spojnice se šipkou 4"/>
        <cdr:cNvCxnSpPr/>
      </cdr:nvCxnSpPr>
      <cdr:spPr>
        <a:xfrm xmlns:a="http://schemas.openxmlformats.org/drawingml/2006/main">
          <a:off x="2177142" y="821949"/>
          <a:ext cx="361042" cy="79503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0.57111</cdr:x>
      <cdr:y>0.66828</cdr:y>
    </cdr:from>
    <cdr:to>
      <cdr:x>0.68173</cdr:x>
      <cdr:y>0.73609</cdr:y>
    </cdr:to>
    <cdr:cxnSp macro="">
      <cdr:nvCxnSpPr>
        <cdr:cNvPr id="9" name="Přímá spojnice se šipkou 8"/>
        <cdr:cNvCxnSpPr/>
      </cdr:nvCxnSpPr>
      <cdr:spPr>
        <a:xfrm xmlns:a="http://schemas.openxmlformats.org/drawingml/2006/main" flipH="1" flipV="1">
          <a:off x="4111990" y="3608712"/>
          <a:ext cx="796444" cy="366152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0.64065</cdr:x>
      <cdr:y>0.16631</cdr:y>
    </cdr:from>
    <cdr:to>
      <cdr:x>0.77107</cdr:x>
      <cdr:y>0.48048</cdr:y>
    </cdr:to>
    <cdr:cxnSp macro="">
      <cdr:nvCxnSpPr>
        <cdr:cNvPr id="10" name="Přímá spojnice se šipkou 9"/>
        <cdr:cNvCxnSpPr/>
      </cdr:nvCxnSpPr>
      <cdr:spPr>
        <a:xfrm xmlns:a="http://schemas.openxmlformats.org/drawingml/2006/main" flipH="1">
          <a:off x="4612695" y="898071"/>
          <a:ext cx="939019" cy="1696538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24"/>
  <sheetViews>
    <sheetView tabSelected="1" topLeftCell="BF1" zoomScale="70" zoomScaleNormal="70" workbookViewId="0">
      <selection activeCell="BI6" sqref="BI6"/>
    </sheetView>
  </sheetViews>
  <sheetFormatPr defaultRowHeight="15" x14ac:dyDescent="0.25"/>
  <cols>
    <col min="1" max="4" width="9.140625" style="4"/>
    <col min="5" max="5" width="29.140625" style="4" bestFit="1" customWidth="1"/>
    <col min="6" max="6" width="58.140625" style="4" bestFit="1" customWidth="1"/>
    <col min="7" max="7" width="52.7109375" style="3" bestFit="1" customWidth="1"/>
    <col min="8" max="8" width="15" style="3" bestFit="1" customWidth="1"/>
    <col min="9" max="13" width="15" style="4" bestFit="1" customWidth="1"/>
    <col min="14" max="15" width="9.140625" style="4"/>
    <col min="16" max="16" width="11.85546875" style="4" bestFit="1" customWidth="1"/>
    <col min="17" max="17" width="11" style="4" bestFit="1" customWidth="1"/>
    <col min="18" max="18" width="25.42578125" style="19" bestFit="1" customWidth="1"/>
    <col min="19" max="19" width="23" style="4" bestFit="1" customWidth="1"/>
    <col min="20" max="20" width="29.28515625" style="4" bestFit="1" customWidth="1"/>
    <col min="21" max="21" width="30" style="4" bestFit="1" customWidth="1"/>
    <col min="22" max="22" width="35.28515625" style="4" bestFit="1" customWidth="1"/>
    <col min="23" max="23" width="40.42578125" style="4" bestFit="1" customWidth="1"/>
    <col min="24" max="24" width="34.140625" style="4" bestFit="1" customWidth="1"/>
    <col min="25" max="25" width="42" style="4" bestFit="1" customWidth="1"/>
    <col min="26" max="26" width="41.140625" style="4" bestFit="1" customWidth="1"/>
    <col min="27" max="28" width="33.85546875" style="4" customWidth="1"/>
    <col min="29" max="35" width="9.140625" style="4"/>
    <col min="36" max="36" width="10.28515625" style="4" bestFit="1" customWidth="1"/>
    <col min="37" max="38" width="9.140625" style="4"/>
    <col min="39" max="39" width="10" style="4" bestFit="1" customWidth="1"/>
    <col min="40" max="40" width="52.7109375" style="4" bestFit="1" customWidth="1"/>
    <col min="41" max="46" width="15" style="4" bestFit="1" customWidth="1"/>
    <col min="47" max="47" width="25.85546875" style="4" bestFit="1" customWidth="1"/>
    <col min="48" max="48" width="33.28515625" style="4" bestFit="1" customWidth="1"/>
    <col min="49" max="49" width="18.28515625" style="4" bestFit="1" customWidth="1"/>
    <col min="50" max="50" width="9.140625" style="4"/>
    <col min="51" max="51" width="48.28515625" style="32" bestFit="1" customWidth="1"/>
    <col min="52" max="52" width="42.85546875" style="32" bestFit="1" customWidth="1"/>
    <col min="53" max="58" width="57.140625" style="32" bestFit="1" customWidth="1"/>
    <col min="59" max="59" width="48.42578125" style="32" bestFit="1" customWidth="1"/>
    <col min="60" max="60" width="42.85546875" style="32" customWidth="1"/>
    <col min="61" max="61" width="42.85546875" style="32" bestFit="1" customWidth="1"/>
    <col min="62" max="62" width="42.85546875" style="32" customWidth="1"/>
    <col min="63" max="63" width="42.85546875" style="32" bestFit="1" customWidth="1"/>
    <col min="64" max="64" width="42.85546875" style="32" customWidth="1"/>
    <col min="65" max="65" width="42.85546875" style="32" bestFit="1" customWidth="1"/>
    <col min="66" max="66" width="77.5703125" style="32" bestFit="1" customWidth="1"/>
    <col min="67" max="67" width="78.5703125" style="32" bestFit="1" customWidth="1"/>
    <col min="68" max="68" width="76.85546875" style="32" customWidth="1"/>
    <col min="69" max="69" width="77.85546875" style="32" bestFit="1" customWidth="1"/>
    <col min="70" max="16384" width="9.140625" style="4"/>
  </cols>
  <sheetData>
    <row r="1" spans="5:69" x14ac:dyDescent="0.25"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5:69" ht="24" thickBot="1" x14ac:dyDescent="0.4">
      <c r="F2" s="4" t="s">
        <v>5</v>
      </c>
      <c r="G2" s="16" t="s">
        <v>48</v>
      </c>
      <c r="H2" s="17"/>
      <c r="I2" s="18"/>
      <c r="J2" s="18"/>
      <c r="K2" s="18"/>
      <c r="L2" s="18"/>
      <c r="M2" s="18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5:69" ht="24" thickBot="1" x14ac:dyDescent="0.4">
      <c r="E3" s="1"/>
      <c r="G3" s="15" t="s">
        <v>7</v>
      </c>
      <c r="H3" s="34" t="s">
        <v>6</v>
      </c>
      <c r="I3" s="35"/>
      <c r="J3" s="35"/>
      <c r="K3" s="35"/>
      <c r="L3" s="35"/>
      <c r="M3" s="35"/>
      <c r="AN3" s="16" t="s">
        <v>49</v>
      </c>
      <c r="AO3" s="18"/>
      <c r="AP3" s="18"/>
      <c r="AQ3" s="18"/>
      <c r="AR3" s="18"/>
      <c r="AS3" s="18"/>
      <c r="AT3" s="18"/>
      <c r="AU3" s="18"/>
      <c r="AV3" s="18"/>
      <c r="AW3" s="18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</row>
    <row r="4" spans="5:69" ht="24" thickBot="1" x14ac:dyDescent="0.4">
      <c r="E4" s="1"/>
      <c r="G4" s="5" t="s">
        <v>0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P4" s="5" t="s">
        <v>14</v>
      </c>
      <c r="Q4" s="5" t="s">
        <v>15</v>
      </c>
      <c r="R4" s="20" t="s">
        <v>21</v>
      </c>
      <c r="S4" s="5" t="s">
        <v>16</v>
      </c>
      <c r="T4" s="5" t="s">
        <v>17</v>
      </c>
      <c r="U4" s="5" t="s">
        <v>18</v>
      </c>
      <c r="V4" s="5" t="s">
        <v>19</v>
      </c>
      <c r="W4" s="5" t="s">
        <v>20</v>
      </c>
      <c r="X4" s="5" t="s">
        <v>46</v>
      </c>
      <c r="Y4" s="5" t="s">
        <v>22</v>
      </c>
      <c r="Z4" s="5" t="s">
        <v>23</v>
      </c>
      <c r="AA4" s="5"/>
      <c r="AB4" s="16"/>
      <c r="AN4" s="15" t="s">
        <v>7</v>
      </c>
      <c r="AO4" s="34" t="s">
        <v>16</v>
      </c>
      <c r="AP4" s="35"/>
      <c r="AQ4" s="35"/>
      <c r="AR4" s="35"/>
      <c r="AS4" s="35"/>
      <c r="AT4" s="35"/>
      <c r="AU4" s="13"/>
      <c r="AV4" s="15"/>
      <c r="AW4" s="15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</row>
    <row r="5" spans="5:69" ht="24" thickBot="1" x14ac:dyDescent="0.4">
      <c r="E5" s="2"/>
      <c r="G5" s="7">
        <v>0.5</v>
      </c>
      <c r="H5" s="8"/>
      <c r="I5" s="8">
        <v>0.2</v>
      </c>
      <c r="J5" s="8">
        <v>0.08</v>
      </c>
      <c r="K5" s="8">
        <v>0.17</v>
      </c>
      <c r="L5" s="8">
        <v>0.19</v>
      </c>
      <c r="M5" s="8">
        <v>0.11</v>
      </c>
      <c r="P5" s="7">
        <f>$G$5</f>
        <v>0.5</v>
      </c>
      <c r="Q5" s="8"/>
      <c r="R5" s="21">
        <f>1.29*P5-0.377</f>
        <v>0.26800000000000002</v>
      </c>
      <c r="S5" s="11"/>
      <c r="T5" s="11">
        <f>MIN(S5:S124)</f>
        <v>-0.39300000000000024</v>
      </c>
      <c r="U5" s="11">
        <f>MAX(S5:S124)</f>
        <v>0.45700000000000002</v>
      </c>
      <c r="V5" s="21">
        <f>MIN(R5:R109)</f>
        <v>-0.377</v>
      </c>
      <c r="W5" s="21">
        <f>MAX(R5:R109)</f>
        <v>6.0730000000000004</v>
      </c>
      <c r="X5" s="21">
        <f>W5-V5</f>
        <v>6.45</v>
      </c>
      <c r="Y5" s="23">
        <f>T5/X5*100</f>
        <v>-6.0930232558139572</v>
      </c>
      <c r="Z5" s="23">
        <f>U5/X5*100</f>
        <v>7.0852713178294575</v>
      </c>
      <c r="AA5" s="23"/>
      <c r="AB5" s="23"/>
      <c r="AN5" s="5" t="s">
        <v>0</v>
      </c>
      <c r="AO5" s="6" t="s">
        <v>8</v>
      </c>
      <c r="AP5" s="6" t="s">
        <v>9</v>
      </c>
      <c r="AQ5" s="6" t="s">
        <v>10</v>
      </c>
      <c r="AR5" s="6" t="s">
        <v>11</v>
      </c>
      <c r="AS5" s="6" t="s">
        <v>12</v>
      </c>
      <c r="AT5" s="6" t="s">
        <v>13</v>
      </c>
      <c r="AU5" s="14" t="s">
        <v>24</v>
      </c>
      <c r="AV5" s="6" t="s">
        <v>25</v>
      </c>
      <c r="AW5" s="6" t="s">
        <v>26</v>
      </c>
      <c r="AY5" s="6" t="s">
        <v>47</v>
      </c>
      <c r="AZ5" s="6" t="s">
        <v>28</v>
      </c>
      <c r="BA5" s="6" t="s">
        <v>45</v>
      </c>
      <c r="BB5" s="6" t="s">
        <v>44</v>
      </c>
      <c r="BC5" s="6" t="s">
        <v>43</v>
      </c>
      <c r="BD5" s="6" t="s">
        <v>42</v>
      </c>
      <c r="BE5" s="6" t="s">
        <v>41</v>
      </c>
      <c r="BF5" s="6" t="s">
        <v>40</v>
      </c>
      <c r="BG5" s="6" t="s">
        <v>29</v>
      </c>
      <c r="BH5" s="6" t="s">
        <v>34</v>
      </c>
      <c r="BI5" s="6" t="s">
        <v>35</v>
      </c>
      <c r="BJ5" s="6" t="s">
        <v>36</v>
      </c>
      <c r="BK5" s="6" t="s">
        <v>37</v>
      </c>
      <c r="BL5" s="6" t="s">
        <v>38</v>
      </c>
      <c r="BM5" s="6" t="s">
        <v>39</v>
      </c>
      <c r="BN5" s="6" t="s">
        <v>33</v>
      </c>
      <c r="BO5" s="6" t="s">
        <v>32</v>
      </c>
      <c r="BP5" s="6" t="s">
        <v>31</v>
      </c>
      <c r="BQ5" s="6" t="s">
        <v>30</v>
      </c>
    </row>
    <row r="6" spans="5:69" ht="23.25" x14ac:dyDescent="0.35">
      <c r="G6" s="7">
        <v>1</v>
      </c>
      <c r="H6" s="8"/>
      <c r="I6" s="8">
        <v>0.7</v>
      </c>
      <c r="J6" s="8">
        <v>0.78</v>
      </c>
      <c r="K6" s="8">
        <v>0.64</v>
      </c>
      <c r="L6" s="8">
        <v>0.61</v>
      </c>
      <c r="M6" s="8">
        <v>0.7</v>
      </c>
      <c r="P6" s="7">
        <f>$G$6</f>
        <v>1</v>
      </c>
      <c r="Q6" s="8"/>
      <c r="R6" s="21">
        <f t="shared" ref="R6:R69" si="0">1.29*P6-0.377</f>
        <v>0.91300000000000003</v>
      </c>
      <c r="S6" s="11"/>
      <c r="AN6" s="7">
        <v>0</v>
      </c>
      <c r="AO6" s="16"/>
      <c r="AP6" s="16"/>
      <c r="AQ6" s="16"/>
      <c r="AR6" s="16"/>
      <c r="AS6" s="16"/>
      <c r="AT6" s="16"/>
      <c r="AU6" s="26"/>
      <c r="AV6" s="27">
        <f>SUM(AU6,AU26)/1</f>
        <v>0.41900000000000004</v>
      </c>
      <c r="AW6" s="16"/>
      <c r="AY6" s="16">
        <f>-0.058*AN6+0.419</f>
        <v>0.41899999999999998</v>
      </c>
      <c r="AZ6" s="27">
        <f>ABS(AV6-AY6)</f>
        <v>5.5511151231257827E-17</v>
      </c>
      <c r="BA6" s="27"/>
      <c r="BB6" s="27">
        <f>ABS(AP26-AP6)</f>
        <v>0.45700000000000002</v>
      </c>
      <c r="BC6" s="27">
        <f>ABS(AQ26-AQ6)</f>
        <v>0.45700000000000002</v>
      </c>
      <c r="BD6" s="27">
        <f>ABS(AR26-AR6)</f>
        <v>0.34699999999999998</v>
      </c>
      <c r="BE6" s="27">
        <f>ABS(AS26-AS6)</f>
        <v>0.437</v>
      </c>
      <c r="BF6" s="27">
        <f>ABS(AT26-AT6)</f>
        <v>0</v>
      </c>
      <c r="BG6" s="27">
        <f>MAX(BA6:BB6,BA26:BB26)-MIN(BA6:BB6,BA26:BB26)</f>
        <v>0</v>
      </c>
      <c r="BH6" s="27">
        <f>MAX(AZ6:AZ16)</f>
        <v>0.45800000000000002</v>
      </c>
      <c r="BI6" s="28">
        <f>BH6/$X$5*100</f>
        <v>7.1007751937984507</v>
      </c>
      <c r="BJ6" s="27">
        <f>MAX(AW6:AW26)</f>
        <v>0.17000000000000004</v>
      </c>
      <c r="BK6" s="28">
        <f>BJ6/$X$5*100</f>
        <v>2.6356589147286829</v>
      </c>
      <c r="BL6" s="27">
        <f>MAX(BA18:BF18)</f>
        <v>0.54</v>
      </c>
      <c r="BM6" s="28">
        <f>BL6/$X$5*100</f>
        <v>8.3720930232558146</v>
      </c>
      <c r="BN6" s="27">
        <f>MIN(AU6:AU26)</f>
        <v>-0.33100000000000029</v>
      </c>
      <c r="BO6" s="27">
        <f>MAX(AU6:AU26)</f>
        <v>0.41900000000000004</v>
      </c>
      <c r="BP6" s="28">
        <f>BN6/$X$5*100</f>
        <v>-5.1317829457364388</v>
      </c>
      <c r="BQ6" s="28">
        <f>BO6/$X$5*100</f>
        <v>6.4961240310077519</v>
      </c>
    </row>
    <row r="7" spans="5:69" ht="23.25" x14ac:dyDescent="0.35">
      <c r="G7" s="7">
        <v>1.5</v>
      </c>
      <c r="H7" s="8"/>
      <c r="I7" s="8">
        <v>1.18</v>
      </c>
      <c r="J7" s="8">
        <v>1.26</v>
      </c>
      <c r="K7" s="8">
        <v>1.25</v>
      </c>
      <c r="L7" s="8">
        <v>1.24</v>
      </c>
      <c r="M7" s="8">
        <v>1.23</v>
      </c>
      <c r="P7" s="7">
        <f>$G$7</f>
        <v>1.5</v>
      </c>
      <c r="Q7" s="8"/>
      <c r="R7" s="21">
        <f t="shared" si="0"/>
        <v>1.5580000000000001</v>
      </c>
      <c r="S7" s="11"/>
      <c r="AN7" s="7">
        <v>0.5</v>
      </c>
      <c r="AO7" s="8"/>
      <c r="AP7" s="8">
        <f t="shared" ref="AP7:AP26" si="1">S25</f>
        <v>-6.8000000000000005E-2</v>
      </c>
      <c r="AQ7" s="8">
        <f t="shared" ref="AQ7:AQ26" si="2">S45</f>
        <v>-0.188</v>
      </c>
      <c r="AR7" s="8">
        <f t="shared" ref="AR7:AR26" si="3">S65</f>
        <v>-9.8000000000000004E-2</v>
      </c>
      <c r="AS7" s="8">
        <f t="shared" ref="AS7:AS26" si="4">S85</f>
        <v>-7.8000000000000014E-2</v>
      </c>
      <c r="AT7" s="8">
        <f>S105</f>
        <v>-0.15800000000000003</v>
      </c>
      <c r="AU7" s="24">
        <f>AVERAGE(AO7:AT7)</f>
        <v>-0.11800000000000002</v>
      </c>
      <c r="AV7" s="8">
        <f>SUM(AU7,AU25)/2</f>
        <v>8.699999999999998E-2</v>
      </c>
      <c r="AW7" s="8">
        <f>MAX(AO7:AT7)-MIN(AO7:AT7)</f>
        <v>0.12</v>
      </c>
      <c r="AY7" s="16">
        <f>-0.058*AN7+0.419</f>
        <v>0.38999999999999996</v>
      </c>
      <c r="AZ7" s="27">
        <f>ABS(AV7-AY7)</f>
        <v>0.30299999999999999</v>
      </c>
      <c r="BA7" s="27"/>
      <c r="BB7" s="27">
        <f>ABS(AP25-AP7)</f>
        <v>0.41</v>
      </c>
      <c r="BC7" s="27">
        <f>ABS(AQ25-AQ7)</f>
        <v>0.53</v>
      </c>
      <c r="BD7" s="27">
        <f>ABS(AR25-AR7)</f>
        <v>0.43999999999999995</v>
      </c>
      <c r="BE7" s="27">
        <f>ABS(AS25-AS7)</f>
        <v>0.26</v>
      </c>
      <c r="BF7" s="27">
        <f>ABS(AT25-AT7)</f>
        <v>0.15800000000000003</v>
      </c>
      <c r="BG7" s="27">
        <f>MAX(BA7:BB7,BA25:BB25)-MIN(BA7:BB7,BA25:BB25)</f>
        <v>0</v>
      </c>
      <c r="BH7" s="27"/>
      <c r="BI7" s="16"/>
      <c r="BJ7" s="27"/>
      <c r="BK7" s="29">
        <f>BK6/2</f>
        <v>1.3178294573643414</v>
      </c>
      <c r="BL7" s="27"/>
      <c r="BM7" s="29">
        <f>BM6/2</f>
        <v>4.1860465116279073</v>
      </c>
      <c r="BN7" s="27"/>
      <c r="BO7" s="27"/>
      <c r="BP7" s="27"/>
      <c r="BQ7" s="27"/>
    </row>
    <row r="8" spans="5:69" ht="23.25" x14ac:dyDescent="0.35">
      <c r="G8" s="7">
        <v>2</v>
      </c>
      <c r="H8" s="8"/>
      <c r="I8" s="8">
        <v>1.81</v>
      </c>
      <c r="J8" s="8">
        <v>1.93</v>
      </c>
      <c r="K8" s="8">
        <v>1.81</v>
      </c>
      <c r="L8" s="8">
        <v>1.93</v>
      </c>
      <c r="M8" s="8">
        <v>1.88</v>
      </c>
      <c r="P8" s="7">
        <f>$G$8</f>
        <v>2</v>
      </c>
      <c r="Q8" s="8"/>
      <c r="R8" s="21">
        <f t="shared" si="0"/>
        <v>2.2030000000000003</v>
      </c>
      <c r="S8" s="11"/>
      <c r="AN8" s="7">
        <v>1</v>
      </c>
      <c r="AO8" s="8"/>
      <c r="AP8" s="8">
        <f>S26</f>
        <v>-0.21300000000000008</v>
      </c>
      <c r="AQ8" s="8">
        <f t="shared" si="2"/>
        <v>-0.13300000000000001</v>
      </c>
      <c r="AR8" s="8">
        <f t="shared" si="3"/>
        <v>-0.27300000000000002</v>
      </c>
      <c r="AS8" s="8">
        <f t="shared" si="4"/>
        <v>-0.30300000000000005</v>
      </c>
      <c r="AT8" s="8">
        <f>S106</f>
        <v>-0.21300000000000008</v>
      </c>
      <c r="AU8" s="24">
        <f>AVERAGE(AO8:AT8)</f>
        <v>-0.22700000000000004</v>
      </c>
      <c r="AV8" s="8">
        <f>SUM(AU8,AU24)/2</f>
        <v>-1.8000000000000016E-2</v>
      </c>
      <c r="AW8" s="8">
        <f>MAX(AO8:AT8)-MIN(AO8:AT8)</f>
        <v>0.17000000000000004</v>
      </c>
      <c r="AY8" s="16">
        <f t="shared" ref="AY8:AY16" si="5">-0.058*AN8+0.419</f>
        <v>0.36099999999999999</v>
      </c>
      <c r="AZ8" s="27">
        <f t="shared" ref="AZ7:AZ16" si="6">ABS(AV8-AY8)</f>
        <v>0.379</v>
      </c>
      <c r="BA8" s="27"/>
      <c r="BB8" s="27">
        <f>ABS(AP24-AP8)</f>
        <v>0.37000000000000011</v>
      </c>
      <c r="BC8" s="27">
        <f>ABS(AQ24-AQ8)</f>
        <v>0.33000000000000007</v>
      </c>
      <c r="BD8" s="27">
        <f>ABS(AR24-AR8)</f>
        <v>0.51999999999999991</v>
      </c>
      <c r="BE8" s="27">
        <f>ABS(AS24-AS8)</f>
        <v>0.50000000000000011</v>
      </c>
      <c r="BF8" s="27">
        <f>ABS(AT24-AT8)</f>
        <v>0.21300000000000008</v>
      </c>
      <c r="BG8" s="27">
        <f>MAX(BA8:BB8,BA24:BB24)-MIN(BA8:BB8,BA24:BB24)</f>
        <v>0</v>
      </c>
      <c r="BH8" s="27"/>
      <c r="BI8" s="16"/>
      <c r="BJ8" s="27"/>
      <c r="BK8" s="16"/>
      <c r="BL8" s="27"/>
      <c r="BM8" s="16"/>
      <c r="BN8" s="27"/>
      <c r="BO8" s="27"/>
      <c r="BP8" s="27"/>
      <c r="BQ8" s="27"/>
    </row>
    <row r="9" spans="5:69" ht="23.25" x14ac:dyDescent="0.35">
      <c r="G9" s="7">
        <v>2.5</v>
      </c>
      <c r="H9" s="8">
        <v>2.62</v>
      </c>
      <c r="I9" s="8">
        <v>2.4900000000000002</v>
      </c>
      <c r="J9" s="8">
        <v>2.46</v>
      </c>
      <c r="K9" s="8">
        <v>2.46</v>
      </c>
      <c r="L9" s="8">
        <v>2.58</v>
      </c>
      <c r="M9" s="8">
        <v>2.5299999999999998</v>
      </c>
      <c r="P9" s="7">
        <f>$G$9</f>
        <v>2.5</v>
      </c>
      <c r="Q9" s="8">
        <f>H9</f>
        <v>2.62</v>
      </c>
      <c r="R9" s="21">
        <f t="shared" si="0"/>
        <v>2.8479999999999999</v>
      </c>
      <c r="S9" s="11">
        <f>Q9-R9</f>
        <v>-0.22799999999999976</v>
      </c>
      <c r="AN9" s="7">
        <v>1.5</v>
      </c>
      <c r="AO9" s="8"/>
      <c r="AP9" s="8">
        <f t="shared" si="1"/>
        <v>-0.37800000000000011</v>
      </c>
      <c r="AQ9" s="8">
        <f t="shared" si="2"/>
        <v>-0.29800000000000004</v>
      </c>
      <c r="AR9" s="8">
        <f t="shared" si="3"/>
        <v>-0.30800000000000005</v>
      </c>
      <c r="AS9" s="8">
        <f t="shared" si="4"/>
        <v>-0.31800000000000006</v>
      </c>
      <c r="AT9" s="8">
        <f>S107</f>
        <v>-0.32800000000000007</v>
      </c>
      <c r="AU9" s="24">
        <f t="shared" ref="AU8:AU26" si="7">AVERAGE(AO9:AT9)</f>
        <v>-0.32600000000000007</v>
      </c>
      <c r="AV9" s="8">
        <f>SUM(AU9,AU23)/2</f>
        <v>-0.12600000000000006</v>
      </c>
      <c r="AW9" s="8">
        <f t="shared" ref="AW8:AW26" si="8">MAX(AO9:AT9)-MIN(AO9:AT9)</f>
        <v>8.0000000000000071E-2</v>
      </c>
      <c r="AY9" s="16">
        <f t="shared" si="5"/>
        <v>0.33199999999999996</v>
      </c>
      <c r="AZ9" s="27">
        <f>ABS(AV9-AY9)</f>
        <v>0.45800000000000002</v>
      </c>
      <c r="BA9" s="27"/>
      <c r="BB9" s="27">
        <f>ABS(AP23-AP9)</f>
        <v>0.52</v>
      </c>
      <c r="BC9" s="27">
        <f>ABS(AQ23-AQ9)</f>
        <v>0.42999999999999994</v>
      </c>
      <c r="BD9" s="27">
        <f>ABS(AR23-AR9)</f>
        <v>0.37999999999999989</v>
      </c>
      <c r="BE9" s="27">
        <f>ABS(AS23-AS9)</f>
        <v>0.33000000000000007</v>
      </c>
      <c r="BF9" s="27">
        <f>ABS(AT23-AT9)</f>
        <v>0.32800000000000007</v>
      </c>
      <c r="BG9" s="27">
        <f>MAX(BA9:BB9,BA23:BB23)-MIN(BA9:BB9,BA23:BB23)</f>
        <v>0</v>
      </c>
      <c r="BH9" s="27"/>
      <c r="BI9" s="16"/>
      <c r="BJ9" s="27"/>
      <c r="BK9" s="16"/>
      <c r="BL9" s="27"/>
      <c r="BM9" s="16"/>
      <c r="BN9" s="27"/>
      <c r="BO9" s="27"/>
      <c r="BP9" s="27"/>
      <c r="BQ9" s="27"/>
    </row>
    <row r="10" spans="5:69" ht="23.25" x14ac:dyDescent="0.35">
      <c r="G10" s="7">
        <v>3</v>
      </c>
      <c r="H10" s="8">
        <v>3.15</v>
      </c>
      <c r="I10" s="8">
        <v>3.18</v>
      </c>
      <c r="J10" s="8">
        <v>3.24</v>
      </c>
      <c r="K10" s="8">
        <v>3.28</v>
      </c>
      <c r="L10" s="8">
        <v>3.13</v>
      </c>
      <c r="M10" s="8"/>
      <c r="P10" s="7">
        <f>$G$10</f>
        <v>3</v>
      </c>
      <c r="Q10" s="8">
        <f t="shared" ref="Q10:Q23" si="9">H10</f>
        <v>3.15</v>
      </c>
      <c r="R10" s="21">
        <f t="shared" si="0"/>
        <v>3.4930000000000003</v>
      </c>
      <c r="S10" s="11">
        <f t="shared" ref="S10:S73" si="10">Q10-R10</f>
        <v>-0.34300000000000042</v>
      </c>
      <c r="AN10" s="7">
        <v>2</v>
      </c>
      <c r="AO10" s="8"/>
      <c r="AP10" s="8">
        <f t="shared" si="1"/>
        <v>-0.39300000000000024</v>
      </c>
      <c r="AQ10" s="8">
        <f t="shared" si="2"/>
        <v>-0.27300000000000035</v>
      </c>
      <c r="AR10" s="8">
        <f t="shared" si="3"/>
        <v>-0.39300000000000024</v>
      </c>
      <c r="AS10" s="8">
        <f t="shared" si="4"/>
        <v>-0.27300000000000035</v>
      </c>
      <c r="AT10" s="8">
        <f>S108</f>
        <v>-0.3230000000000004</v>
      </c>
      <c r="AU10" s="24">
        <f t="shared" si="7"/>
        <v>-0.33100000000000029</v>
      </c>
      <c r="AV10" s="8">
        <f>SUM(AU10,AU22)/2</f>
        <v>-0.14100000000000032</v>
      </c>
      <c r="AW10" s="8">
        <f t="shared" si="8"/>
        <v>0.11999999999999988</v>
      </c>
      <c r="AY10" s="16">
        <f t="shared" si="5"/>
        <v>0.30299999999999999</v>
      </c>
      <c r="AZ10" s="27">
        <f t="shared" si="6"/>
        <v>0.44400000000000028</v>
      </c>
      <c r="BA10" s="27"/>
      <c r="BB10" s="27">
        <f>ABS(AP22-AP10)</f>
        <v>0.41999999999999993</v>
      </c>
      <c r="BC10" s="27">
        <f>ABS(AQ22-AQ10)</f>
        <v>0.32999999999999985</v>
      </c>
      <c r="BD10" s="27">
        <f>ABS(AR22-AR10)</f>
        <v>0.48</v>
      </c>
      <c r="BE10" s="27">
        <f>ABS(AS22-AS10)</f>
        <v>0.32999999999999985</v>
      </c>
      <c r="BF10" s="27">
        <f>ABS(AT22-AT10)</f>
        <v>0.3230000000000004</v>
      </c>
      <c r="BG10" s="27">
        <f>MAX(BA10:BB10,BA22:BB22)-MIN(BA10:BB10,BA22:BB22)</f>
        <v>0</v>
      </c>
      <c r="BH10" s="27"/>
      <c r="BI10" s="16"/>
      <c r="BJ10" s="27"/>
      <c r="BK10" s="16"/>
      <c r="BL10" s="27"/>
      <c r="BM10" s="16"/>
      <c r="BN10" s="27"/>
      <c r="BO10" s="27"/>
      <c r="BP10" s="27"/>
      <c r="BQ10" s="27"/>
    </row>
    <row r="11" spans="5:69" ht="23.25" x14ac:dyDescent="0.35">
      <c r="G11" s="7">
        <v>3.5</v>
      </c>
      <c r="H11" s="8">
        <v>3.9</v>
      </c>
      <c r="I11" s="8">
        <v>3.84</v>
      </c>
      <c r="J11" s="8">
        <v>3.86</v>
      </c>
      <c r="K11" s="8">
        <v>3.97</v>
      </c>
      <c r="L11" s="8">
        <v>3.96</v>
      </c>
      <c r="M11" s="8"/>
      <c r="P11" s="7">
        <f>$G$11</f>
        <v>3.5</v>
      </c>
      <c r="Q11" s="8">
        <f t="shared" si="9"/>
        <v>3.9</v>
      </c>
      <c r="R11" s="21">
        <f t="shared" si="0"/>
        <v>4.1380000000000008</v>
      </c>
      <c r="S11" s="11">
        <f t="shared" si="10"/>
        <v>-0.23800000000000088</v>
      </c>
      <c r="AN11" s="7">
        <v>2.5</v>
      </c>
      <c r="AO11" s="8">
        <f t="shared" ref="AO11:AO26" si="11">S9</f>
        <v>-0.22799999999999976</v>
      </c>
      <c r="AP11" s="8">
        <f t="shared" si="1"/>
        <v>-0.35799999999999965</v>
      </c>
      <c r="AQ11" s="8">
        <f t="shared" si="2"/>
        <v>-0.3879999999999999</v>
      </c>
      <c r="AR11" s="8">
        <f t="shared" si="3"/>
        <v>-0.3879999999999999</v>
      </c>
      <c r="AS11" s="8">
        <f t="shared" si="4"/>
        <v>-0.26799999999999979</v>
      </c>
      <c r="AT11" s="8">
        <f>S109</f>
        <v>-0.31800000000000006</v>
      </c>
      <c r="AU11" s="24">
        <f t="shared" si="7"/>
        <v>-0.32466666666666649</v>
      </c>
      <c r="AV11" s="8">
        <f>SUM(AU11,AU21)/2</f>
        <v>-0.1123333333333332</v>
      </c>
      <c r="AW11" s="8">
        <f t="shared" si="8"/>
        <v>0.16000000000000014</v>
      </c>
      <c r="AY11" s="16">
        <f t="shared" si="5"/>
        <v>0.27399999999999997</v>
      </c>
      <c r="AZ11" s="27">
        <f t="shared" si="6"/>
        <v>0.3863333333333332</v>
      </c>
      <c r="BA11" s="27">
        <f>ABS(AO21-AO11)</f>
        <v>0.35999999999999988</v>
      </c>
      <c r="BB11" s="27">
        <f t="shared" ref="BA11:BF11" si="12">ABS(AP21-AP11)</f>
        <v>0.36999999999999966</v>
      </c>
      <c r="BC11" s="27">
        <f t="shared" si="12"/>
        <v>0.52</v>
      </c>
      <c r="BD11" s="27">
        <f t="shared" si="12"/>
        <v>0.52</v>
      </c>
      <c r="BE11" s="27">
        <f t="shared" si="12"/>
        <v>0.35999999999999988</v>
      </c>
      <c r="BF11" s="27">
        <f t="shared" si="12"/>
        <v>0.31800000000000006</v>
      </c>
      <c r="BG11" s="27">
        <f>MAX(BA11:BB11,BA21:BB21)-MIN(BA11:BB11,BA21:BB21)</f>
        <v>9.9999999999997868E-3</v>
      </c>
      <c r="BH11" s="27"/>
      <c r="BI11" s="16"/>
      <c r="BJ11" s="27"/>
      <c r="BK11" s="16"/>
      <c r="BL11" s="27"/>
      <c r="BM11" s="16"/>
      <c r="BN11" s="27"/>
      <c r="BO11" s="27"/>
      <c r="BP11" s="27"/>
      <c r="BQ11" s="27"/>
    </row>
    <row r="12" spans="5:69" ht="23.25" x14ac:dyDescent="0.35">
      <c r="G12" s="7">
        <v>4</v>
      </c>
      <c r="H12" s="8">
        <v>4.59</v>
      </c>
      <c r="I12" s="8">
        <v>4.71</v>
      </c>
      <c r="J12" s="8">
        <v>4.6100000000000003</v>
      </c>
      <c r="K12" s="8">
        <v>4.5999999999999996</v>
      </c>
      <c r="L12" s="8">
        <v>4.5999999999999996</v>
      </c>
      <c r="M12" s="8"/>
      <c r="P12" s="7">
        <f>$G$12</f>
        <v>4</v>
      </c>
      <c r="Q12" s="8">
        <f t="shared" si="9"/>
        <v>4.59</v>
      </c>
      <c r="R12" s="21">
        <f t="shared" si="0"/>
        <v>4.7830000000000004</v>
      </c>
      <c r="S12" s="11">
        <f t="shared" si="10"/>
        <v>-0.1930000000000005</v>
      </c>
      <c r="AN12" s="7">
        <v>3</v>
      </c>
      <c r="AO12" s="8">
        <f t="shared" si="11"/>
        <v>-0.34300000000000042</v>
      </c>
      <c r="AP12" s="8">
        <f t="shared" si="1"/>
        <v>-0.31300000000000017</v>
      </c>
      <c r="AQ12" s="8">
        <f t="shared" si="2"/>
        <v>-0.25300000000000011</v>
      </c>
      <c r="AR12" s="8">
        <f t="shared" si="3"/>
        <v>-0.21300000000000052</v>
      </c>
      <c r="AS12" s="8">
        <f t="shared" si="4"/>
        <v>-0.36300000000000043</v>
      </c>
      <c r="AT12" s="8"/>
      <c r="AU12" s="24">
        <f t="shared" si="7"/>
        <v>-0.29700000000000032</v>
      </c>
      <c r="AV12" s="8">
        <f>SUM(AU12,AU20)/2</f>
        <v>-8.600000000000034E-2</v>
      </c>
      <c r="AW12" s="8">
        <f t="shared" si="8"/>
        <v>0.14999999999999991</v>
      </c>
      <c r="AY12" s="16">
        <f t="shared" si="5"/>
        <v>0.24499999999999997</v>
      </c>
      <c r="AZ12" s="27">
        <f t="shared" si="6"/>
        <v>0.33100000000000029</v>
      </c>
      <c r="BA12" s="27">
        <f>ABS(AO20-AO12)</f>
        <v>0.41999999999999993</v>
      </c>
      <c r="BB12" s="27">
        <f t="shared" ref="BA12:BF12" si="13">ABS(AP20-AP12)</f>
        <v>0.45999999999999996</v>
      </c>
      <c r="BC12" s="27">
        <f t="shared" si="13"/>
        <v>0.41999999999999993</v>
      </c>
      <c r="BD12" s="27">
        <f t="shared" si="13"/>
        <v>0.27</v>
      </c>
      <c r="BE12" s="27">
        <f t="shared" si="13"/>
        <v>0.54</v>
      </c>
      <c r="BF12" s="27">
        <f t="shared" si="13"/>
        <v>0</v>
      </c>
      <c r="BG12" s="27">
        <f>MAX(BA12:BB12,BA20:BB20)-MIN(BA12:BB12,BA20:BB20)</f>
        <v>4.0000000000000036E-2</v>
      </c>
      <c r="BH12" s="27"/>
      <c r="BI12" s="16"/>
      <c r="BJ12" s="27"/>
      <c r="BK12" s="16"/>
      <c r="BL12" s="27"/>
      <c r="BM12" s="16"/>
      <c r="BN12" s="27"/>
      <c r="BO12" s="27"/>
      <c r="BP12" s="27"/>
      <c r="BQ12" s="27"/>
    </row>
    <row r="13" spans="5:69" ht="23.25" x14ac:dyDescent="0.35">
      <c r="G13" s="7">
        <v>4.5</v>
      </c>
      <c r="H13" s="8">
        <v>5.41</v>
      </c>
      <c r="I13" s="8">
        <v>5.35</v>
      </c>
      <c r="J13" s="8">
        <v>5.49</v>
      </c>
      <c r="K13" s="8">
        <v>5.46</v>
      </c>
      <c r="L13" s="8">
        <v>5.39</v>
      </c>
      <c r="M13" s="8"/>
      <c r="P13" s="7">
        <f>$G$13</f>
        <v>4.5</v>
      </c>
      <c r="Q13" s="8">
        <f t="shared" si="9"/>
        <v>5.41</v>
      </c>
      <c r="R13" s="21">
        <f>1.29*P13-0.377</f>
        <v>5.4279999999999999</v>
      </c>
      <c r="S13" s="11">
        <f t="shared" si="10"/>
        <v>-1.7999999999999794E-2</v>
      </c>
      <c r="AN13" s="7">
        <v>3.5</v>
      </c>
      <c r="AO13" s="8">
        <f t="shared" si="11"/>
        <v>-0.23800000000000088</v>
      </c>
      <c r="AP13" s="8">
        <f t="shared" si="1"/>
        <v>-0.29800000000000093</v>
      </c>
      <c r="AQ13" s="8">
        <f t="shared" si="2"/>
        <v>-0.27800000000000091</v>
      </c>
      <c r="AR13" s="8">
        <f t="shared" si="3"/>
        <v>-0.16800000000000059</v>
      </c>
      <c r="AS13" s="8">
        <f t="shared" si="4"/>
        <v>-0.17800000000000082</v>
      </c>
      <c r="AT13" s="8"/>
      <c r="AU13" s="24">
        <f t="shared" si="7"/>
        <v>-0.23200000000000082</v>
      </c>
      <c r="AV13" s="8">
        <f>SUM(AU13,AU19)/2</f>
        <v>-6.2000000000000846E-2</v>
      </c>
      <c r="AW13" s="8">
        <f t="shared" si="8"/>
        <v>0.13000000000000034</v>
      </c>
      <c r="AY13" s="16">
        <f t="shared" si="5"/>
        <v>0.21599999999999997</v>
      </c>
      <c r="AZ13" s="27">
        <f t="shared" si="6"/>
        <v>0.2780000000000008</v>
      </c>
      <c r="BA13" s="27">
        <f t="shared" ref="BA13:BF13" si="14">ABS(AO19-AO13)</f>
        <v>0.31999999999999984</v>
      </c>
      <c r="BB13" s="27">
        <f t="shared" si="14"/>
        <v>0.5</v>
      </c>
      <c r="BC13" s="27">
        <f t="shared" si="14"/>
        <v>0.35000000000000009</v>
      </c>
      <c r="BD13" s="27">
        <f t="shared" si="14"/>
        <v>0.24999999999999956</v>
      </c>
      <c r="BE13" s="27">
        <f t="shared" si="14"/>
        <v>0.28000000000000025</v>
      </c>
      <c r="BF13" s="27">
        <f t="shared" si="14"/>
        <v>0</v>
      </c>
      <c r="BG13" s="27">
        <f>MAX(BA13:BB13,BA19:BB19)-MIN(BA13:BB13,BA19:BB19)</f>
        <v>0.18000000000000016</v>
      </c>
      <c r="BH13" s="27"/>
      <c r="BI13" s="16"/>
      <c r="BJ13" s="27"/>
      <c r="BK13" s="16"/>
      <c r="BL13" s="27"/>
      <c r="BM13" s="16"/>
      <c r="BN13" s="27"/>
      <c r="BO13" s="27"/>
      <c r="BP13" s="27"/>
      <c r="BQ13" s="27"/>
    </row>
    <row r="14" spans="5:69" ht="23.25" x14ac:dyDescent="0.35">
      <c r="G14" s="7">
        <v>5</v>
      </c>
      <c r="H14" s="8">
        <v>6.24</v>
      </c>
      <c r="I14" s="8">
        <v>6.27</v>
      </c>
      <c r="J14" s="8">
        <v>6.1</v>
      </c>
      <c r="K14" s="8">
        <v>6.24</v>
      </c>
      <c r="L14" s="8">
        <v>6.16</v>
      </c>
      <c r="M14" s="8"/>
      <c r="P14" s="7">
        <f>$G$14</f>
        <v>5</v>
      </c>
      <c r="Q14" s="8">
        <f t="shared" si="9"/>
        <v>6.24</v>
      </c>
      <c r="R14" s="21">
        <f>1.29*P14-0.377</f>
        <v>6.0730000000000004</v>
      </c>
      <c r="S14" s="11">
        <f t="shared" si="10"/>
        <v>0.16699999999999982</v>
      </c>
      <c r="AN14" s="7">
        <v>4</v>
      </c>
      <c r="AO14" s="8">
        <f t="shared" si="11"/>
        <v>-0.1930000000000005</v>
      </c>
      <c r="AP14" s="8">
        <f t="shared" si="1"/>
        <v>-7.3000000000000398E-2</v>
      </c>
      <c r="AQ14" s="8">
        <f t="shared" si="2"/>
        <v>-0.17300000000000004</v>
      </c>
      <c r="AR14" s="8">
        <f t="shared" si="3"/>
        <v>-0.18300000000000072</v>
      </c>
      <c r="AS14" s="8">
        <f t="shared" si="4"/>
        <v>-0.18300000000000072</v>
      </c>
      <c r="AT14" s="8"/>
      <c r="AU14" s="24">
        <f t="shared" si="7"/>
        <v>-0.16100000000000048</v>
      </c>
      <c r="AV14" s="8">
        <f>SUM(AU14,AU18)/2</f>
        <v>4.8999999999999655E-2</v>
      </c>
      <c r="AW14" s="8">
        <f>MAX(AO14:AT14)-MIN(AO14:AT14)</f>
        <v>0.12000000000000011</v>
      </c>
      <c r="AY14" s="16">
        <f t="shared" si="5"/>
        <v>0.18699999999999997</v>
      </c>
      <c r="AZ14" s="27">
        <f t="shared" si="6"/>
        <v>0.13800000000000032</v>
      </c>
      <c r="BA14" s="27">
        <f t="shared" ref="BA14:BF14" si="15">ABS(AO18-AO14)</f>
        <v>0.37000000000000011</v>
      </c>
      <c r="BB14" s="27">
        <f t="shared" si="15"/>
        <v>0.40000000000000036</v>
      </c>
      <c r="BC14" s="27">
        <f t="shared" si="15"/>
        <v>0.46999999999999975</v>
      </c>
      <c r="BD14" s="27">
        <f t="shared" si="15"/>
        <v>0.4300000000000006</v>
      </c>
      <c r="BE14" s="27">
        <f t="shared" si="15"/>
        <v>0.4300000000000006</v>
      </c>
      <c r="BF14" s="27">
        <f t="shared" si="15"/>
        <v>0</v>
      </c>
      <c r="BG14" s="27">
        <f>MAX(BA14:BB14,BA18:BB18)-MIN(BA14:BB14,BA18:BB18)</f>
        <v>0.14999999999999991</v>
      </c>
      <c r="BH14" s="27"/>
      <c r="BI14" s="16"/>
      <c r="BJ14" s="27"/>
      <c r="BK14" s="16"/>
      <c r="BL14" s="27"/>
      <c r="BM14" s="16"/>
      <c r="BN14" s="27"/>
      <c r="BO14" s="27"/>
      <c r="BP14" s="27"/>
      <c r="BQ14" s="27"/>
    </row>
    <row r="15" spans="5:69" ht="23.25" x14ac:dyDescent="0.35">
      <c r="G15" s="7">
        <v>4.5</v>
      </c>
      <c r="H15" s="8">
        <v>5.71</v>
      </c>
      <c r="I15" s="8">
        <v>5.74</v>
      </c>
      <c r="J15" s="8">
        <v>5.78</v>
      </c>
      <c r="K15" s="8">
        <v>5.87</v>
      </c>
      <c r="L15" s="8">
        <v>5.82</v>
      </c>
      <c r="M15" s="8"/>
      <c r="P15" s="7">
        <f>$G$15</f>
        <v>4.5</v>
      </c>
      <c r="Q15" s="8">
        <f t="shared" si="9"/>
        <v>5.71</v>
      </c>
      <c r="R15" s="21">
        <f t="shared" si="0"/>
        <v>5.4279999999999999</v>
      </c>
      <c r="S15" s="11">
        <f t="shared" si="10"/>
        <v>0.28200000000000003</v>
      </c>
      <c r="AN15" s="7">
        <v>4.5</v>
      </c>
      <c r="AO15" s="8">
        <f t="shared" si="11"/>
        <v>-1.7999999999999794E-2</v>
      </c>
      <c r="AP15" s="8">
        <f t="shared" si="1"/>
        <v>-7.8000000000000291E-2</v>
      </c>
      <c r="AQ15" s="8">
        <f t="shared" si="2"/>
        <v>6.2000000000000277E-2</v>
      </c>
      <c r="AR15" s="8">
        <f t="shared" si="3"/>
        <v>3.2000000000000028E-2</v>
      </c>
      <c r="AS15" s="8">
        <f t="shared" si="4"/>
        <v>-3.8000000000000256E-2</v>
      </c>
      <c r="AT15" s="8"/>
      <c r="AU15" s="24">
        <f t="shared" si="7"/>
        <v>-8.0000000000000071E-3</v>
      </c>
      <c r="AV15" s="8">
        <f>SUM(AU15,AU17)/2</f>
        <v>0.1740000000000001</v>
      </c>
      <c r="AW15" s="8">
        <f t="shared" si="8"/>
        <v>0.14000000000000057</v>
      </c>
      <c r="AY15" s="16">
        <f t="shared" si="5"/>
        <v>0.15799999999999997</v>
      </c>
      <c r="AZ15" s="27">
        <f t="shared" si="6"/>
        <v>1.6000000000000125E-2</v>
      </c>
      <c r="BA15" s="27">
        <f t="shared" ref="BA15:BF15" si="16">ABS(AO17-AO15)</f>
        <v>0.29999999999999982</v>
      </c>
      <c r="BB15" s="27">
        <f t="shared" si="16"/>
        <v>0.39000000000000057</v>
      </c>
      <c r="BC15" s="27">
        <f t="shared" si="16"/>
        <v>0.29000000000000004</v>
      </c>
      <c r="BD15" s="27">
        <f t="shared" si="16"/>
        <v>0.41000000000000014</v>
      </c>
      <c r="BE15" s="27">
        <f t="shared" si="16"/>
        <v>0.4300000000000006</v>
      </c>
      <c r="BF15" s="27">
        <f t="shared" si="16"/>
        <v>0</v>
      </c>
      <c r="BG15" s="27">
        <f>MAX(BA15:BB15,BA17:BB17)-MIN(BA15:BB15,BA17:BB17)</f>
        <v>9.0000000000000746E-2</v>
      </c>
      <c r="BH15" s="27"/>
      <c r="BI15" s="16"/>
      <c r="BJ15" s="27"/>
      <c r="BK15" s="16"/>
      <c r="BL15" s="27"/>
      <c r="BM15" s="16"/>
      <c r="BN15" s="27"/>
      <c r="BO15" s="27"/>
      <c r="BP15" s="27"/>
      <c r="BQ15" s="27"/>
    </row>
    <row r="16" spans="5:69" ht="23.25" x14ac:dyDescent="0.35">
      <c r="G16" s="7">
        <v>4</v>
      </c>
      <c r="H16" s="8">
        <v>4.96</v>
      </c>
      <c r="I16" s="8">
        <v>5.1100000000000003</v>
      </c>
      <c r="J16" s="8">
        <v>5.08</v>
      </c>
      <c r="K16" s="8">
        <v>5.03</v>
      </c>
      <c r="L16" s="8">
        <v>5.03</v>
      </c>
      <c r="M16" s="8"/>
      <c r="P16" s="7">
        <f>$G$16</f>
        <v>4</v>
      </c>
      <c r="Q16" s="8">
        <f t="shared" si="9"/>
        <v>4.96</v>
      </c>
      <c r="R16" s="21">
        <f t="shared" si="0"/>
        <v>4.7830000000000004</v>
      </c>
      <c r="S16" s="11">
        <f t="shared" si="10"/>
        <v>0.1769999999999996</v>
      </c>
      <c r="AN16" s="7">
        <v>5</v>
      </c>
      <c r="AO16" s="8">
        <f t="shared" si="11"/>
        <v>0.16699999999999982</v>
      </c>
      <c r="AP16" s="8">
        <f t="shared" si="1"/>
        <v>0.19699999999999918</v>
      </c>
      <c r="AQ16" s="8">
        <f t="shared" si="2"/>
        <v>2.6999999999999247E-2</v>
      </c>
      <c r="AR16" s="8">
        <f t="shared" si="3"/>
        <v>0.16699999999999982</v>
      </c>
      <c r="AS16" s="8">
        <f t="shared" si="4"/>
        <v>8.6999999999999744E-2</v>
      </c>
      <c r="AT16" s="8"/>
      <c r="AU16" s="24">
        <f>AVERAGE(AO16:AT16)</f>
        <v>0.12899999999999956</v>
      </c>
      <c r="AV16" s="8">
        <f>SUM(AU16,AU16)/2</f>
        <v>0.12899999999999956</v>
      </c>
      <c r="AW16" s="8">
        <f t="shared" si="8"/>
        <v>0.16999999999999993</v>
      </c>
      <c r="AY16" s="16">
        <f t="shared" si="5"/>
        <v>0.12899999999999995</v>
      </c>
      <c r="AZ16" s="27">
        <f t="shared" si="6"/>
        <v>3.8857805861880479E-16</v>
      </c>
      <c r="BA16" s="27">
        <f t="shared" ref="BA16:BF16" si="17">ABS(AO16-AO16)</f>
        <v>0</v>
      </c>
      <c r="BB16" s="27">
        <f t="shared" si="17"/>
        <v>0</v>
      </c>
      <c r="BC16" s="27">
        <f t="shared" si="17"/>
        <v>0</v>
      </c>
      <c r="BD16" s="27">
        <f t="shared" si="17"/>
        <v>0</v>
      </c>
      <c r="BE16" s="27">
        <f t="shared" si="17"/>
        <v>0</v>
      </c>
      <c r="BF16" s="27">
        <f t="shared" si="17"/>
        <v>0</v>
      </c>
      <c r="BG16" s="27">
        <f>MAX(BA16:BB16,BA16:BB16)-MIN(BA16:BB16,BA16:BB16)</f>
        <v>0</v>
      </c>
      <c r="BH16" s="27"/>
      <c r="BI16" s="16"/>
      <c r="BJ16" s="27"/>
      <c r="BK16" s="16"/>
      <c r="BL16" s="27"/>
      <c r="BM16" s="16"/>
      <c r="BN16" s="27"/>
      <c r="BO16" s="27"/>
      <c r="BP16" s="27"/>
      <c r="BQ16" s="27"/>
    </row>
    <row r="17" spans="1:69" ht="23.25" x14ac:dyDescent="0.35">
      <c r="G17" s="7">
        <v>3.5</v>
      </c>
      <c r="H17" s="8">
        <v>4.22</v>
      </c>
      <c r="I17" s="8">
        <v>4.34</v>
      </c>
      <c r="J17" s="8">
        <v>4.21</v>
      </c>
      <c r="K17" s="8">
        <v>4.22</v>
      </c>
      <c r="L17" s="8">
        <v>4.24</v>
      </c>
      <c r="M17" s="8"/>
      <c r="P17" s="7">
        <f>$G$17</f>
        <v>3.5</v>
      </c>
      <c r="Q17" s="8">
        <f t="shared" si="9"/>
        <v>4.22</v>
      </c>
      <c r="R17" s="21">
        <f t="shared" si="0"/>
        <v>4.1380000000000008</v>
      </c>
      <c r="S17" s="11">
        <f t="shared" si="10"/>
        <v>8.1999999999998963E-2</v>
      </c>
      <c r="AN17" s="7">
        <v>4.5</v>
      </c>
      <c r="AO17" s="8">
        <f t="shared" si="11"/>
        <v>0.28200000000000003</v>
      </c>
      <c r="AP17" s="8">
        <f t="shared" si="1"/>
        <v>0.31200000000000028</v>
      </c>
      <c r="AQ17" s="8">
        <f t="shared" si="2"/>
        <v>0.35200000000000031</v>
      </c>
      <c r="AR17" s="8">
        <f t="shared" si="3"/>
        <v>0.44200000000000017</v>
      </c>
      <c r="AS17" s="8">
        <f t="shared" si="4"/>
        <v>0.39200000000000035</v>
      </c>
      <c r="AT17" s="8"/>
      <c r="AU17" s="24">
        <f>AVERAGE(AO17:AT17)</f>
        <v>0.35600000000000021</v>
      </c>
      <c r="AV17" s="8"/>
      <c r="AW17" s="8">
        <f t="shared" si="8"/>
        <v>0.16000000000000014</v>
      </c>
      <c r="AY17" s="16"/>
      <c r="AZ17" s="16"/>
      <c r="BA17" s="27"/>
      <c r="BB17" s="27"/>
      <c r="BC17" s="27"/>
      <c r="BD17" s="27"/>
      <c r="BE17" s="27"/>
      <c r="BF17" s="27"/>
      <c r="BG17" s="27" t="s">
        <v>5</v>
      </c>
      <c r="BH17" s="16"/>
      <c r="BI17" s="16"/>
      <c r="BJ17" s="16"/>
      <c r="BK17" s="16"/>
      <c r="BL17" s="16"/>
      <c r="BM17" s="16"/>
      <c r="BN17" s="16"/>
      <c r="BO17" s="16"/>
      <c r="BP17" s="16"/>
      <c r="BQ17" s="16"/>
    </row>
    <row r="18" spans="1:69" ht="23.25" x14ac:dyDescent="0.35">
      <c r="G18" s="7">
        <v>3</v>
      </c>
      <c r="H18" s="8">
        <v>3.57</v>
      </c>
      <c r="I18" s="8">
        <v>3.64</v>
      </c>
      <c r="J18" s="8">
        <v>3.66</v>
      </c>
      <c r="K18" s="8">
        <v>3.55</v>
      </c>
      <c r="L18" s="8">
        <v>3.67</v>
      </c>
      <c r="M18" s="8"/>
      <c r="P18" s="7">
        <f>$G$18</f>
        <v>3</v>
      </c>
      <c r="Q18" s="8">
        <f t="shared" si="9"/>
        <v>3.57</v>
      </c>
      <c r="R18" s="21">
        <f t="shared" si="0"/>
        <v>3.4930000000000003</v>
      </c>
      <c r="S18" s="11">
        <f t="shared" si="10"/>
        <v>7.6999999999999513E-2</v>
      </c>
      <c r="AN18" s="7">
        <v>4</v>
      </c>
      <c r="AO18" s="8">
        <f t="shared" si="11"/>
        <v>0.1769999999999996</v>
      </c>
      <c r="AP18" s="8">
        <f t="shared" si="1"/>
        <v>0.32699999999999996</v>
      </c>
      <c r="AQ18" s="8">
        <f t="shared" si="2"/>
        <v>0.29699999999999971</v>
      </c>
      <c r="AR18" s="8">
        <f t="shared" si="3"/>
        <v>0.24699999999999989</v>
      </c>
      <c r="AS18" s="8">
        <f t="shared" si="4"/>
        <v>0.24699999999999989</v>
      </c>
      <c r="AT18" s="8"/>
      <c r="AU18" s="24">
        <f t="shared" si="7"/>
        <v>0.25899999999999979</v>
      </c>
      <c r="AV18" s="8"/>
      <c r="AW18" s="8">
        <f t="shared" si="8"/>
        <v>0.15000000000000036</v>
      </c>
      <c r="AY18" s="16"/>
      <c r="AZ18" s="16"/>
      <c r="BA18" s="27">
        <f>MAX(BA6:BA16)</f>
        <v>0.41999999999999993</v>
      </c>
      <c r="BB18" s="27">
        <f t="shared" ref="BB18:BF18" si="18">MAX(BB6:BB16)</f>
        <v>0.52</v>
      </c>
      <c r="BC18" s="27">
        <f>MAX(BC6:BC16)</f>
        <v>0.53</v>
      </c>
      <c r="BD18" s="27">
        <f>MAX(BD6:BD16)</f>
        <v>0.52</v>
      </c>
      <c r="BE18" s="27">
        <f t="shared" si="18"/>
        <v>0.54</v>
      </c>
      <c r="BF18" s="27">
        <f t="shared" si="18"/>
        <v>0.32800000000000007</v>
      </c>
      <c r="BG18" s="27"/>
      <c r="BH18" s="16"/>
      <c r="BI18" s="16"/>
      <c r="BJ18" s="16"/>
      <c r="BK18" s="16"/>
      <c r="BL18" s="16"/>
      <c r="BM18" s="16"/>
      <c r="BN18" s="16"/>
      <c r="BO18" s="16"/>
      <c r="BP18" s="16"/>
      <c r="BQ18" s="16"/>
    </row>
    <row r="19" spans="1:69" ht="23.25" x14ac:dyDescent="0.35">
      <c r="G19" s="7">
        <v>2.5</v>
      </c>
      <c r="H19" s="8">
        <v>2.98</v>
      </c>
      <c r="I19" s="8">
        <v>2.86</v>
      </c>
      <c r="J19" s="8">
        <v>2.98</v>
      </c>
      <c r="K19" s="8">
        <v>2.98</v>
      </c>
      <c r="L19" s="8">
        <v>2.94</v>
      </c>
      <c r="M19" s="8"/>
      <c r="P19" s="7">
        <f>$G$19</f>
        <v>2.5</v>
      </c>
      <c r="Q19" s="8">
        <f t="shared" si="9"/>
        <v>2.98</v>
      </c>
      <c r="R19" s="21">
        <f t="shared" si="0"/>
        <v>2.8479999999999999</v>
      </c>
      <c r="S19" s="11">
        <f t="shared" si="10"/>
        <v>0.13200000000000012</v>
      </c>
      <c r="AN19" s="7">
        <v>3.5</v>
      </c>
      <c r="AO19" s="8">
        <f t="shared" si="11"/>
        <v>8.1999999999998963E-2</v>
      </c>
      <c r="AP19" s="8">
        <f t="shared" si="1"/>
        <v>0.20199999999999907</v>
      </c>
      <c r="AQ19" s="8">
        <f t="shared" si="2"/>
        <v>7.1999999999999176E-2</v>
      </c>
      <c r="AR19" s="8">
        <f t="shared" si="3"/>
        <v>8.1999999999998963E-2</v>
      </c>
      <c r="AS19" s="8">
        <f t="shared" si="4"/>
        <v>0.10199999999999942</v>
      </c>
      <c r="AT19" s="8"/>
      <c r="AU19" s="24">
        <f t="shared" si="7"/>
        <v>0.10799999999999912</v>
      </c>
      <c r="AV19" s="8"/>
      <c r="AW19" s="8">
        <f t="shared" si="8"/>
        <v>0.12999999999999989</v>
      </c>
      <c r="AY19" s="16"/>
      <c r="AZ19" s="16"/>
      <c r="BA19" s="27"/>
      <c r="BB19" s="27"/>
      <c r="BC19" s="27"/>
      <c r="BD19" s="27"/>
      <c r="BE19" s="27"/>
      <c r="BF19" s="27"/>
      <c r="BG19" s="27"/>
      <c r="BH19" s="16"/>
      <c r="BI19" s="16"/>
      <c r="BJ19" s="16"/>
      <c r="BK19" s="16"/>
      <c r="BL19" s="16"/>
      <c r="BM19" s="16"/>
      <c r="BN19" s="16"/>
      <c r="BO19" s="16"/>
      <c r="BP19" s="16"/>
      <c r="BQ19" s="16"/>
    </row>
    <row r="20" spans="1:69" ht="23.25" x14ac:dyDescent="0.35">
      <c r="G20" s="7">
        <v>2</v>
      </c>
      <c r="H20" s="8">
        <v>2.2200000000000002</v>
      </c>
      <c r="I20" s="8">
        <v>2.23</v>
      </c>
      <c r="J20" s="8">
        <v>2.2599999999999998</v>
      </c>
      <c r="K20" s="8">
        <v>2.29</v>
      </c>
      <c r="L20" s="8">
        <v>2.2599999999999998</v>
      </c>
      <c r="M20" s="8"/>
      <c r="P20" s="7">
        <f>$G$20</f>
        <v>2</v>
      </c>
      <c r="Q20" s="8">
        <f t="shared" si="9"/>
        <v>2.2200000000000002</v>
      </c>
      <c r="R20" s="21">
        <f t="shared" si="0"/>
        <v>2.2030000000000003</v>
      </c>
      <c r="S20" s="11">
        <f t="shared" si="10"/>
        <v>1.6999999999999904E-2</v>
      </c>
      <c r="AN20" s="7">
        <v>3</v>
      </c>
      <c r="AO20" s="8">
        <f t="shared" si="11"/>
        <v>7.6999999999999513E-2</v>
      </c>
      <c r="AP20" s="8">
        <f t="shared" si="1"/>
        <v>0.1469999999999998</v>
      </c>
      <c r="AQ20" s="8">
        <f t="shared" si="2"/>
        <v>0.16699999999999982</v>
      </c>
      <c r="AR20" s="8">
        <f t="shared" si="3"/>
        <v>5.6999999999999496E-2</v>
      </c>
      <c r="AS20" s="8">
        <f t="shared" si="4"/>
        <v>0.1769999999999996</v>
      </c>
      <c r="AT20" s="8"/>
      <c r="AU20" s="24">
        <f t="shared" si="7"/>
        <v>0.12499999999999964</v>
      </c>
      <c r="AV20" s="8"/>
      <c r="AW20" s="8">
        <f t="shared" si="8"/>
        <v>0.12000000000000011</v>
      </c>
      <c r="AY20" s="16"/>
      <c r="AZ20" s="16"/>
      <c r="BA20" s="27"/>
      <c r="BB20" s="27"/>
      <c r="BC20" s="27"/>
      <c r="BD20" s="27"/>
      <c r="BE20" s="27"/>
      <c r="BF20" s="27"/>
      <c r="BG20" s="27"/>
      <c r="BH20" s="16"/>
      <c r="BI20" s="16"/>
      <c r="BJ20" s="16"/>
      <c r="BK20" s="16"/>
      <c r="BL20" s="16"/>
      <c r="BM20" s="16"/>
      <c r="BN20" s="16"/>
      <c r="BO20" s="16"/>
      <c r="BP20" s="16"/>
      <c r="BQ20" s="16"/>
    </row>
    <row r="21" spans="1:69" ht="23.25" x14ac:dyDescent="0.35">
      <c r="G21" s="7">
        <v>1.5</v>
      </c>
      <c r="H21" s="8">
        <v>1.57</v>
      </c>
      <c r="I21" s="8">
        <v>1.7</v>
      </c>
      <c r="J21" s="8">
        <v>1.69</v>
      </c>
      <c r="K21" s="8">
        <v>1.63</v>
      </c>
      <c r="L21" s="8">
        <v>1.57</v>
      </c>
      <c r="M21" s="8"/>
      <c r="P21" s="7">
        <f>$G$21</f>
        <v>1.5</v>
      </c>
      <c r="Q21" s="8">
        <f t="shared" si="9"/>
        <v>1.57</v>
      </c>
      <c r="R21" s="21">
        <f t="shared" si="0"/>
        <v>1.5580000000000001</v>
      </c>
      <c r="S21" s="11">
        <f t="shared" si="10"/>
        <v>1.2000000000000011E-2</v>
      </c>
      <c r="AN21" s="7">
        <v>2.5</v>
      </c>
      <c r="AO21" s="8">
        <f t="shared" si="11"/>
        <v>0.13200000000000012</v>
      </c>
      <c r="AP21" s="8">
        <f t="shared" si="1"/>
        <v>1.2000000000000011E-2</v>
      </c>
      <c r="AQ21" s="8">
        <f t="shared" si="2"/>
        <v>0.13200000000000012</v>
      </c>
      <c r="AR21" s="8">
        <f t="shared" si="3"/>
        <v>0.13200000000000012</v>
      </c>
      <c r="AS21" s="8">
        <f t="shared" si="4"/>
        <v>9.2000000000000082E-2</v>
      </c>
      <c r="AT21" s="8"/>
      <c r="AU21" s="24">
        <f t="shared" si="7"/>
        <v>0.10000000000000009</v>
      </c>
      <c r="AV21" s="8"/>
      <c r="AW21" s="8">
        <f t="shared" si="8"/>
        <v>0.12000000000000011</v>
      </c>
      <c r="AY21" s="16"/>
      <c r="AZ21" s="16"/>
      <c r="BA21" s="27"/>
      <c r="BB21" s="27"/>
      <c r="BC21" s="27"/>
      <c r="BD21" s="27"/>
      <c r="BE21" s="27"/>
      <c r="BF21" s="27"/>
      <c r="BG21" s="27"/>
      <c r="BH21" s="16"/>
      <c r="BI21" s="16"/>
      <c r="BJ21" s="16"/>
      <c r="BK21" s="16"/>
      <c r="BL21" s="16"/>
      <c r="BM21" s="16"/>
      <c r="BN21" s="16"/>
      <c r="BO21" s="16"/>
      <c r="BP21" s="16"/>
      <c r="BQ21" s="16"/>
    </row>
    <row r="22" spans="1:69" ht="23.25" x14ac:dyDescent="0.35">
      <c r="G22" s="7">
        <v>1</v>
      </c>
      <c r="H22" s="8">
        <v>1.07</v>
      </c>
      <c r="I22" s="8">
        <v>1.07</v>
      </c>
      <c r="J22" s="8">
        <v>1.1100000000000001</v>
      </c>
      <c r="K22" s="8">
        <v>1.1599999999999999</v>
      </c>
      <c r="L22" s="8">
        <v>1.1100000000000001</v>
      </c>
      <c r="M22" s="8"/>
      <c r="P22" s="7">
        <f>$G$22</f>
        <v>1</v>
      </c>
      <c r="Q22" s="8">
        <f t="shared" si="9"/>
        <v>1.07</v>
      </c>
      <c r="R22" s="21">
        <f t="shared" si="0"/>
        <v>0.91300000000000003</v>
      </c>
      <c r="S22" s="11">
        <f t="shared" si="10"/>
        <v>0.15700000000000003</v>
      </c>
      <c r="AN22" s="7">
        <v>2</v>
      </c>
      <c r="AO22" s="8">
        <f t="shared" si="11"/>
        <v>1.6999999999999904E-2</v>
      </c>
      <c r="AP22" s="8">
        <f t="shared" si="1"/>
        <v>2.6999999999999691E-2</v>
      </c>
      <c r="AQ22" s="8">
        <f t="shared" si="2"/>
        <v>5.6999999999999496E-2</v>
      </c>
      <c r="AR22" s="8">
        <f t="shared" si="3"/>
        <v>8.6999999999999744E-2</v>
      </c>
      <c r="AS22" s="8">
        <f t="shared" si="4"/>
        <v>5.6999999999999496E-2</v>
      </c>
      <c r="AT22" s="8"/>
      <c r="AU22" s="24">
        <f t="shared" si="7"/>
        <v>4.8999999999999669E-2</v>
      </c>
      <c r="AV22" s="8"/>
      <c r="AW22" s="8">
        <f t="shared" si="8"/>
        <v>6.999999999999984E-2</v>
      </c>
      <c r="AY22" s="16"/>
      <c r="AZ22" s="16"/>
      <c r="BA22" s="27"/>
      <c r="BB22" s="27"/>
      <c r="BC22" s="27"/>
      <c r="BD22" s="27"/>
      <c r="BE22" s="27"/>
      <c r="BF22" s="27"/>
      <c r="BG22" s="27"/>
      <c r="BH22" s="16"/>
      <c r="BI22" s="16"/>
      <c r="BJ22" s="16"/>
      <c r="BK22" s="16"/>
      <c r="BL22" s="16"/>
      <c r="BM22" s="16"/>
      <c r="BN22" s="16"/>
      <c r="BO22" s="16"/>
      <c r="BP22" s="16"/>
      <c r="BQ22" s="16"/>
    </row>
    <row r="23" spans="1:69" ht="23.25" x14ac:dyDescent="0.35">
      <c r="G23" s="7">
        <v>0.5</v>
      </c>
      <c r="H23" s="8">
        <v>0.52</v>
      </c>
      <c r="I23" s="8">
        <v>0.61</v>
      </c>
      <c r="J23" s="8">
        <v>0.61</v>
      </c>
      <c r="K23" s="8">
        <v>0.61</v>
      </c>
      <c r="L23" s="8">
        <v>0.45</v>
      </c>
      <c r="M23" s="8"/>
      <c r="P23" s="7">
        <f>$G$23</f>
        <v>0.5</v>
      </c>
      <c r="Q23" s="8">
        <f t="shared" si="9"/>
        <v>0.52</v>
      </c>
      <c r="R23" s="21">
        <f t="shared" si="0"/>
        <v>0.26800000000000002</v>
      </c>
      <c r="S23" s="11">
        <f t="shared" si="10"/>
        <v>0.252</v>
      </c>
      <c r="AN23" s="7">
        <v>1.5</v>
      </c>
      <c r="AO23" s="8">
        <f t="shared" si="11"/>
        <v>1.2000000000000011E-2</v>
      </c>
      <c r="AP23" s="8">
        <f t="shared" si="1"/>
        <v>0.1419999999999999</v>
      </c>
      <c r="AQ23" s="8">
        <f t="shared" si="2"/>
        <v>0.1319999999999999</v>
      </c>
      <c r="AR23" s="8">
        <f t="shared" si="3"/>
        <v>7.1999999999999842E-2</v>
      </c>
      <c r="AS23" s="8">
        <f t="shared" si="4"/>
        <v>1.2000000000000011E-2</v>
      </c>
      <c r="AT23" s="8"/>
      <c r="AU23" s="24">
        <f t="shared" si="7"/>
        <v>7.3999999999999927E-2</v>
      </c>
      <c r="AV23" s="8"/>
      <c r="AW23" s="8">
        <f t="shared" si="8"/>
        <v>0.12999999999999989</v>
      </c>
      <c r="AY23" s="16"/>
      <c r="AZ23" s="16"/>
      <c r="BA23" s="27"/>
      <c r="BB23" s="27"/>
      <c r="BC23" s="27"/>
      <c r="BD23" s="27"/>
      <c r="BE23" s="27"/>
      <c r="BF23" s="27"/>
      <c r="BG23" s="27"/>
      <c r="BH23" s="16"/>
      <c r="BI23" s="16"/>
      <c r="BJ23" s="16"/>
      <c r="BK23" s="16"/>
      <c r="BL23" s="16"/>
      <c r="BM23" s="16"/>
      <c r="BN23" s="16"/>
      <c r="BO23" s="16"/>
      <c r="BP23" s="16"/>
      <c r="BQ23" s="16"/>
    </row>
    <row r="24" spans="1:69" ht="24" thickBot="1" x14ac:dyDescent="0.4">
      <c r="G24" s="9">
        <v>0</v>
      </c>
      <c r="H24" s="10">
        <v>0.02</v>
      </c>
      <c r="I24" s="10">
        <v>0.08</v>
      </c>
      <c r="J24" s="10">
        <v>0.08</v>
      </c>
      <c r="K24" s="10">
        <v>-0.03</v>
      </c>
      <c r="L24" s="10">
        <v>0.06</v>
      </c>
      <c r="M24" s="10"/>
      <c r="P24" s="9">
        <f>$G$24</f>
        <v>0</v>
      </c>
      <c r="Q24" s="10">
        <f>H24</f>
        <v>0.02</v>
      </c>
      <c r="R24" s="22">
        <f t="shared" si="0"/>
        <v>-0.377</v>
      </c>
      <c r="S24" s="12">
        <f t="shared" si="10"/>
        <v>0.39700000000000002</v>
      </c>
      <c r="AN24" s="7">
        <v>1</v>
      </c>
      <c r="AO24" s="8">
        <f t="shared" si="11"/>
        <v>0.15700000000000003</v>
      </c>
      <c r="AP24" s="8">
        <f t="shared" si="1"/>
        <v>0.15700000000000003</v>
      </c>
      <c r="AQ24" s="8">
        <f t="shared" si="2"/>
        <v>0.19700000000000006</v>
      </c>
      <c r="AR24" s="8">
        <f t="shared" si="3"/>
        <v>0.24699999999999989</v>
      </c>
      <c r="AS24" s="8">
        <f t="shared" si="4"/>
        <v>0.19700000000000006</v>
      </c>
      <c r="AT24" s="8"/>
      <c r="AU24" s="24">
        <f t="shared" si="7"/>
        <v>0.191</v>
      </c>
      <c r="AV24" s="8"/>
      <c r="AW24" s="8">
        <f t="shared" si="8"/>
        <v>8.9999999999999858E-2</v>
      </c>
      <c r="AY24" s="16"/>
      <c r="AZ24" s="16"/>
      <c r="BA24" s="27"/>
      <c r="BB24" s="27"/>
      <c r="BC24" s="27"/>
      <c r="BD24" s="27"/>
      <c r="BE24" s="27"/>
      <c r="BF24" s="27"/>
      <c r="BG24" s="27"/>
      <c r="BH24" s="16"/>
      <c r="BI24" s="16"/>
      <c r="BJ24" s="16"/>
      <c r="BK24" s="16"/>
      <c r="BL24" s="16"/>
      <c r="BM24" s="16"/>
      <c r="BN24" s="16"/>
      <c r="BO24" s="16"/>
      <c r="BP24" s="16"/>
      <c r="BQ24" s="16"/>
    </row>
    <row r="25" spans="1:69" ht="23.25" x14ac:dyDescent="0.35">
      <c r="P25" s="7">
        <f>$G$5</f>
        <v>0.5</v>
      </c>
      <c r="Q25" s="8">
        <f>I5</f>
        <v>0.2</v>
      </c>
      <c r="R25" s="21">
        <f>1.29*P25-0.377</f>
        <v>0.26800000000000002</v>
      </c>
      <c r="S25" s="11">
        <f t="shared" si="10"/>
        <v>-6.8000000000000005E-2</v>
      </c>
      <c r="AN25" s="7">
        <v>0.5</v>
      </c>
      <c r="AO25" s="8">
        <f t="shared" si="11"/>
        <v>0.252</v>
      </c>
      <c r="AP25" s="8">
        <f t="shared" si="1"/>
        <v>0.34199999999999997</v>
      </c>
      <c r="AQ25" s="8">
        <f t="shared" si="2"/>
        <v>0.34199999999999997</v>
      </c>
      <c r="AR25" s="8">
        <f t="shared" si="3"/>
        <v>0.34199999999999997</v>
      </c>
      <c r="AS25" s="8">
        <f t="shared" si="4"/>
        <v>0.182</v>
      </c>
      <c r="AT25" s="8"/>
      <c r="AU25" s="24">
        <f t="shared" si="7"/>
        <v>0.29199999999999998</v>
      </c>
      <c r="AV25" s="8"/>
      <c r="AW25" s="8">
        <f t="shared" si="8"/>
        <v>0.15999999999999998</v>
      </c>
      <c r="AY25" s="16"/>
      <c r="AZ25" s="16"/>
      <c r="BA25" s="27"/>
      <c r="BB25" s="27"/>
      <c r="BC25" s="27"/>
      <c r="BD25" s="27"/>
      <c r="BE25" s="27"/>
      <c r="BF25" s="27"/>
      <c r="BG25" s="27"/>
      <c r="BH25" s="16"/>
      <c r="BI25" s="16"/>
      <c r="BJ25" s="16"/>
      <c r="BK25" s="16"/>
      <c r="BL25" s="16"/>
      <c r="BM25" s="16"/>
      <c r="BN25" s="16"/>
      <c r="BO25" s="16"/>
      <c r="BP25" s="16"/>
      <c r="BQ25" s="16"/>
    </row>
    <row r="26" spans="1:69" ht="24" thickBot="1" x14ac:dyDescent="0.4">
      <c r="F26" s="1"/>
      <c r="G26" s="2"/>
      <c r="P26" s="7">
        <f>$G$6</f>
        <v>1</v>
      </c>
      <c r="Q26" s="8">
        <f t="shared" ref="Q26:Q44" si="19">I6</f>
        <v>0.7</v>
      </c>
      <c r="R26" s="21">
        <f t="shared" si="0"/>
        <v>0.91300000000000003</v>
      </c>
      <c r="S26" s="11">
        <f t="shared" si="10"/>
        <v>-0.21300000000000008</v>
      </c>
      <c r="AN26" s="9">
        <v>0</v>
      </c>
      <c r="AO26" s="10">
        <f t="shared" si="11"/>
        <v>0.39700000000000002</v>
      </c>
      <c r="AP26" s="10">
        <f t="shared" si="1"/>
        <v>0.45700000000000002</v>
      </c>
      <c r="AQ26" s="10">
        <f t="shared" si="2"/>
        <v>0.45700000000000002</v>
      </c>
      <c r="AR26" s="10">
        <f t="shared" si="3"/>
        <v>0.34699999999999998</v>
      </c>
      <c r="AS26" s="10">
        <f t="shared" si="4"/>
        <v>0.437</v>
      </c>
      <c r="AT26" s="10"/>
      <c r="AU26" s="25">
        <f t="shared" si="7"/>
        <v>0.41900000000000004</v>
      </c>
      <c r="AV26" s="10"/>
      <c r="AW26" s="10">
        <f t="shared" si="8"/>
        <v>0.11000000000000004</v>
      </c>
      <c r="AY26" s="16"/>
      <c r="AZ26" s="16"/>
      <c r="BA26" s="27"/>
      <c r="BB26" s="27"/>
      <c r="BC26" s="27"/>
      <c r="BD26" s="27"/>
      <c r="BE26" s="27"/>
      <c r="BF26" s="27"/>
      <c r="BG26" s="27"/>
      <c r="BH26" s="16"/>
      <c r="BI26" s="16"/>
      <c r="BJ26" s="16"/>
      <c r="BK26" s="16"/>
      <c r="BL26" s="16"/>
      <c r="BM26" s="16"/>
      <c r="BN26" s="16"/>
      <c r="BO26" s="16"/>
      <c r="BP26" s="16"/>
      <c r="BQ26" s="16"/>
    </row>
    <row r="27" spans="1:69" ht="23.25" x14ac:dyDescent="0.35">
      <c r="P27" s="7">
        <f>$G$7</f>
        <v>1.5</v>
      </c>
      <c r="Q27" s="8">
        <f t="shared" si="19"/>
        <v>1.18</v>
      </c>
      <c r="R27" s="21">
        <f t="shared" si="0"/>
        <v>1.5580000000000001</v>
      </c>
      <c r="S27" s="11">
        <f t="shared" si="10"/>
        <v>-0.37800000000000011</v>
      </c>
      <c r="AI27" s="7" t="s">
        <v>3</v>
      </c>
      <c r="AL27" s="7" t="s">
        <v>4</v>
      </c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</row>
    <row r="28" spans="1:69" s="3" customFormat="1" ht="23.25" x14ac:dyDescent="0.35">
      <c r="A28" s="4"/>
      <c r="B28" s="4"/>
      <c r="C28" s="4"/>
      <c r="D28" s="4"/>
      <c r="E28" s="4"/>
      <c r="F28" s="1"/>
      <c r="G28" s="2"/>
      <c r="I28" s="4"/>
      <c r="P28" s="7">
        <f>$G$8</f>
        <v>2</v>
      </c>
      <c r="Q28" s="8">
        <f t="shared" si="19"/>
        <v>1.81</v>
      </c>
      <c r="R28" s="21">
        <f t="shared" si="0"/>
        <v>2.2030000000000003</v>
      </c>
      <c r="S28" s="11">
        <f t="shared" si="10"/>
        <v>-0.39300000000000024</v>
      </c>
      <c r="AI28" s="7" t="s">
        <v>1</v>
      </c>
      <c r="AJ28" s="7" t="s">
        <v>2</v>
      </c>
      <c r="AL28" s="7" t="s">
        <v>1</v>
      </c>
      <c r="AM28" s="7" t="s">
        <v>2</v>
      </c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</row>
    <row r="29" spans="1:69" ht="23.25" x14ac:dyDescent="0.35">
      <c r="P29" s="7">
        <f>$G$9</f>
        <v>2.5</v>
      </c>
      <c r="Q29" s="8">
        <f t="shared" si="19"/>
        <v>2.4900000000000002</v>
      </c>
      <c r="R29" s="21">
        <f t="shared" si="0"/>
        <v>2.8479999999999999</v>
      </c>
      <c r="S29" s="11">
        <f t="shared" si="10"/>
        <v>-0.35799999999999965</v>
      </c>
      <c r="AI29" s="7">
        <v>0</v>
      </c>
      <c r="AJ29" s="8">
        <f>$T$5</f>
        <v>-0.39300000000000024</v>
      </c>
      <c r="AL29" s="7">
        <v>0</v>
      </c>
      <c r="AM29" s="8">
        <f>$U$5</f>
        <v>0.45700000000000002</v>
      </c>
      <c r="AN29" s="3"/>
      <c r="AO29" s="33" t="s">
        <v>3</v>
      </c>
      <c r="AP29" s="33" t="s">
        <v>4</v>
      </c>
      <c r="AQ29" s="3"/>
      <c r="AR29" s="3"/>
      <c r="AS29" s="3"/>
      <c r="AT29" s="3"/>
      <c r="AU29" s="7" t="s">
        <v>27</v>
      </c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</row>
    <row r="30" spans="1:69" s="3" customFormat="1" ht="23.25" x14ac:dyDescent="0.35">
      <c r="A30" s="4"/>
      <c r="B30" s="4"/>
      <c r="C30" s="4"/>
      <c r="D30" s="4"/>
      <c r="E30" s="4"/>
      <c r="F30" s="1"/>
      <c r="G30" s="2"/>
      <c r="I30" s="4"/>
      <c r="P30" s="7">
        <f>$G$10</f>
        <v>3</v>
      </c>
      <c r="Q30" s="8">
        <f t="shared" si="19"/>
        <v>3.18</v>
      </c>
      <c r="R30" s="21">
        <f t="shared" si="0"/>
        <v>3.4930000000000003</v>
      </c>
      <c r="S30" s="11">
        <f t="shared" si="10"/>
        <v>-0.31300000000000017</v>
      </c>
      <c r="AI30" s="7">
        <v>5</v>
      </c>
      <c r="AJ30" s="8">
        <f>$T$5</f>
        <v>-0.39300000000000024</v>
      </c>
      <c r="AL30" s="7">
        <v>5</v>
      </c>
      <c r="AM30" s="8">
        <f>$U$5</f>
        <v>0.45700000000000002</v>
      </c>
      <c r="AN30" s="4"/>
      <c r="AO30" s="8">
        <f>MIN(AO7:AT26)</f>
        <v>-0.39300000000000024</v>
      </c>
      <c r="AP30" s="8">
        <f>MAX(AO7:AT26)</f>
        <v>0.45700000000000002</v>
      </c>
      <c r="AQ30" s="4"/>
      <c r="AR30" s="4"/>
      <c r="AS30" s="4"/>
      <c r="AT30" s="4"/>
      <c r="AU30" s="7" t="s">
        <v>1</v>
      </c>
      <c r="AV30" s="7" t="s">
        <v>2</v>
      </c>
      <c r="AW30" s="4"/>
      <c r="AX30" s="4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</row>
    <row r="31" spans="1:69" ht="23.25" x14ac:dyDescent="0.35">
      <c r="P31" s="7">
        <f>$G$11</f>
        <v>3.5</v>
      </c>
      <c r="Q31" s="8">
        <f t="shared" si="19"/>
        <v>3.84</v>
      </c>
      <c r="R31" s="21">
        <f t="shared" si="0"/>
        <v>4.1380000000000008</v>
      </c>
      <c r="S31" s="11">
        <f t="shared" si="10"/>
        <v>-0.29800000000000093</v>
      </c>
      <c r="AN31" s="3"/>
      <c r="AO31" s="3"/>
      <c r="AP31" s="3"/>
      <c r="AQ31" s="3"/>
      <c r="AR31" s="3"/>
      <c r="AS31" s="3"/>
      <c r="AT31" s="3"/>
      <c r="AU31" s="7">
        <v>0</v>
      </c>
      <c r="AV31" s="8">
        <f>AV6</f>
        <v>0.41900000000000004</v>
      </c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</row>
    <row r="32" spans="1:69" ht="23.25" x14ac:dyDescent="0.35">
      <c r="P32" s="7">
        <f>$G$12</f>
        <v>4</v>
      </c>
      <c r="Q32" s="8">
        <f t="shared" si="19"/>
        <v>4.71</v>
      </c>
      <c r="R32" s="21">
        <f t="shared" si="0"/>
        <v>4.7830000000000004</v>
      </c>
      <c r="S32" s="11">
        <f t="shared" si="10"/>
        <v>-7.3000000000000398E-2</v>
      </c>
      <c r="AU32" s="7">
        <v>5</v>
      </c>
      <c r="AV32" s="8">
        <f>AV16</f>
        <v>0.12899999999999956</v>
      </c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</row>
    <row r="33" spans="16:69" ht="23.25" x14ac:dyDescent="0.35">
      <c r="P33" s="7">
        <f>$G$13</f>
        <v>4.5</v>
      </c>
      <c r="Q33" s="8">
        <f t="shared" si="19"/>
        <v>5.35</v>
      </c>
      <c r="R33" s="21">
        <f t="shared" si="0"/>
        <v>5.4279999999999999</v>
      </c>
      <c r="S33" s="11">
        <f t="shared" si="10"/>
        <v>-7.8000000000000291E-2</v>
      </c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</row>
    <row r="34" spans="16:69" ht="23.25" x14ac:dyDescent="0.35">
      <c r="P34" s="7">
        <f>$G$14</f>
        <v>5</v>
      </c>
      <c r="Q34" s="8">
        <f t="shared" si="19"/>
        <v>6.27</v>
      </c>
      <c r="R34" s="21">
        <f t="shared" si="0"/>
        <v>6.0730000000000004</v>
      </c>
      <c r="S34" s="11">
        <f t="shared" si="10"/>
        <v>0.19699999999999918</v>
      </c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</row>
    <row r="35" spans="16:69" ht="23.25" x14ac:dyDescent="0.35">
      <c r="P35" s="7">
        <f>$G$15</f>
        <v>4.5</v>
      </c>
      <c r="Q35" s="8">
        <f t="shared" si="19"/>
        <v>5.74</v>
      </c>
      <c r="R35" s="21">
        <f t="shared" si="0"/>
        <v>5.4279999999999999</v>
      </c>
      <c r="S35" s="11">
        <f t="shared" si="10"/>
        <v>0.31200000000000028</v>
      </c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</row>
    <row r="36" spans="16:69" ht="23.25" x14ac:dyDescent="0.35">
      <c r="P36" s="7">
        <f>$G$16</f>
        <v>4</v>
      </c>
      <c r="Q36" s="8">
        <f t="shared" si="19"/>
        <v>5.1100000000000003</v>
      </c>
      <c r="R36" s="21">
        <f t="shared" si="0"/>
        <v>4.7830000000000004</v>
      </c>
      <c r="S36" s="11">
        <f t="shared" si="10"/>
        <v>0.32699999999999996</v>
      </c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</row>
    <row r="37" spans="16:69" ht="23.25" x14ac:dyDescent="0.35">
      <c r="P37" s="7">
        <f>$G$17</f>
        <v>3.5</v>
      </c>
      <c r="Q37" s="8">
        <f t="shared" si="19"/>
        <v>4.34</v>
      </c>
      <c r="R37" s="21">
        <f t="shared" si="0"/>
        <v>4.1380000000000008</v>
      </c>
      <c r="S37" s="11">
        <f t="shared" si="10"/>
        <v>0.20199999999999907</v>
      </c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</row>
    <row r="38" spans="16:69" ht="23.25" x14ac:dyDescent="0.35">
      <c r="P38" s="7">
        <f>$G$18</f>
        <v>3</v>
      </c>
      <c r="Q38" s="8">
        <f t="shared" si="19"/>
        <v>3.64</v>
      </c>
      <c r="R38" s="21">
        <f t="shared" si="0"/>
        <v>3.4930000000000003</v>
      </c>
      <c r="S38" s="11">
        <f t="shared" si="10"/>
        <v>0.1469999999999998</v>
      </c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</row>
    <row r="39" spans="16:69" ht="23.25" x14ac:dyDescent="0.35">
      <c r="P39" s="7">
        <f>$G$19</f>
        <v>2.5</v>
      </c>
      <c r="Q39" s="8">
        <f t="shared" si="19"/>
        <v>2.86</v>
      </c>
      <c r="R39" s="21">
        <f t="shared" si="0"/>
        <v>2.8479999999999999</v>
      </c>
      <c r="S39" s="11">
        <f t="shared" si="10"/>
        <v>1.2000000000000011E-2</v>
      </c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</row>
    <row r="40" spans="16:69" ht="23.25" x14ac:dyDescent="0.35">
      <c r="P40" s="7">
        <f>$G$20</f>
        <v>2</v>
      </c>
      <c r="Q40" s="8">
        <f t="shared" si="19"/>
        <v>2.23</v>
      </c>
      <c r="R40" s="21">
        <f t="shared" si="0"/>
        <v>2.2030000000000003</v>
      </c>
      <c r="S40" s="11">
        <f t="shared" si="10"/>
        <v>2.6999999999999691E-2</v>
      </c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</row>
    <row r="41" spans="16:69" ht="23.25" x14ac:dyDescent="0.35">
      <c r="P41" s="7">
        <f>$G$21</f>
        <v>1.5</v>
      </c>
      <c r="Q41" s="8">
        <f t="shared" si="19"/>
        <v>1.7</v>
      </c>
      <c r="R41" s="21">
        <f t="shared" si="0"/>
        <v>1.5580000000000001</v>
      </c>
      <c r="S41" s="11">
        <f t="shared" si="10"/>
        <v>0.1419999999999999</v>
      </c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</row>
    <row r="42" spans="16:69" ht="23.25" x14ac:dyDescent="0.35">
      <c r="P42" s="7">
        <f>$G$22</f>
        <v>1</v>
      </c>
      <c r="Q42" s="8">
        <f t="shared" si="19"/>
        <v>1.07</v>
      </c>
      <c r="R42" s="21">
        <f t="shared" si="0"/>
        <v>0.91300000000000003</v>
      </c>
      <c r="S42" s="11">
        <f t="shared" si="10"/>
        <v>0.15700000000000003</v>
      </c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</row>
    <row r="43" spans="16:69" ht="23.25" x14ac:dyDescent="0.35">
      <c r="P43" s="7">
        <f>$G$23</f>
        <v>0.5</v>
      </c>
      <c r="Q43" s="8">
        <f t="shared" si="19"/>
        <v>0.61</v>
      </c>
      <c r="R43" s="21">
        <f t="shared" si="0"/>
        <v>0.26800000000000002</v>
      </c>
      <c r="S43" s="11">
        <f t="shared" si="10"/>
        <v>0.34199999999999997</v>
      </c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</row>
    <row r="44" spans="16:69" ht="24" thickBot="1" x14ac:dyDescent="0.4">
      <c r="P44" s="9">
        <f>$G$24</f>
        <v>0</v>
      </c>
      <c r="Q44" s="10">
        <f t="shared" si="19"/>
        <v>0.08</v>
      </c>
      <c r="R44" s="22">
        <f t="shared" si="0"/>
        <v>-0.377</v>
      </c>
      <c r="S44" s="12">
        <f t="shared" si="10"/>
        <v>0.45700000000000002</v>
      </c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</row>
    <row r="45" spans="16:69" ht="23.25" x14ac:dyDescent="0.35">
      <c r="P45" s="7">
        <f>$G$5</f>
        <v>0.5</v>
      </c>
      <c r="Q45" s="8">
        <f>J5</f>
        <v>0.08</v>
      </c>
      <c r="R45" s="21">
        <f t="shared" si="0"/>
        <v>0.26800000000000002</v>
      </c>
      <c r="S45" s="11">
        <f t="shared" si="10"/>
        <v>-0.188</v>
      </c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</row>
    <row r="46" spans="16:69" ht="23.25" x14ac:dyDescent="0.35">
      <c r="P46" s="7">
        <f>$G$6</f>
        <v>1</v>
      </c>
      <c r="Q46" s="8">
        <f t="shared" ref="Q46:Q64" si="20">J6</f>
        <v>0.78</v>
      </c>
      <c r="R46" s="21">
        <f t="shared" si="0"/>
        <v>0.91300000000000003</v>
      </c>
      <c r="S46" s="11">
        <f t="shared" si="10"/>
        <v>-0.13300000000000001</v>
      </c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</row>
    <row r="47" spans="16:69" ht="23.25" x14ac:dyDescent="0.35">
      <c r="P47" s="7">
        <f>$G$7</f>
        <v>1.5</v>
      </c>
      <c r="Q47" s="8">
        <f t="shared" si="20"/>
        <v>1.26</v>
      </c>
      <c r="R47" s="21">
        <f t="shared" si="0"/>
        <v>1.5580000000000001</v>
      </c>
      <c r="S47" s="11">
        <f t="shared" si="10"/>
        <v>-0.29800000000000004</v>
      </c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</row>
    <row r="48" spans="16:69" ht="23.25" x14ac:dyDescent="0.35">
      <c r="P48" s="7">
        <f>$G$8</f>
        <v>2</v>
      </c>
      <c r="Q48" s="8">
        <f t="shared" si="20"/>
        <v>1.93</v>
      </c>
      <c r="R48" s="21">
        <f t="shared" si="0"/>
        <v>2.2030000000000003</v>
      </c>
      <c r="S48" s="11">
        <f t="shared" si="10"/>
        <v>-0.27300000000000035</v>
      </c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</row>
    <row r="49" spans="16:69" ht="23.25" x14ac:dyDescent="0.35">
      <c r="P49" s="7">
        <f>$G$9</f>
        <v>2.5</v>
      </c>
      <c r="Q49" s="8">
        <f t="shared" si="20"/>
        <v>2.46</v>
      </c>
      <c r="R49" s="21">
        <f t="shared" si="0"/>
        <v>2.8479999999999999</v>
      </c>
      <c r="S49" s="11">
        <f t="shared" si="10"/>
        <v>-0.3879999999999999</v>
      </c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</row>
    <row r="50" spans="16:69" ht="23.25" x14ac:dyDescent="0.35">
      <c r="P50" s="7">
        <f>$G$10</f>
        <v>3</v>
      </c>
      <c r="Q50" s="8">
        <f t="shared" si="20"/>
        <v>3.24</v>
      </c>
      <c r="R50" s="21">
        <f t="shared" si="0"/>
        <v>3.4930000000000003</v>
      </c>
      <c r="S50" s="11">
        <f t="shared" si="10"/>
        <v>-0.25300000000000011</v>
      </c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</row>
    <row r="51" spans="16:69" ht="23.25" x14ac:dyDescent="0.35">
      <c r="P51" s="7">
        <f>$G$11</f>
        <v>3.5</v>
      </c>
      <c r="Q51" s="8">
        <f t="shared" si="20"/>
        <v>3.86</v>
      </c>
      <c r="R51" s="21">
        <f t="shared" si="0"/>
        <v>4.1380000000000008</v>
      </c>
      <c r="S51" s="11">
        <f t="shared" si="10"/>
        <v>-0.27800000000000091</v>
      </c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</row>
    <row r="52" spans="16:69" ht="23.25" x14ac:dyDescent="0.35">
      <c r="P52" s="7">
        <f>$G$12</f>
        <v>4</v>
      </c>
      <c r="Q52" s="8">
        <f t="shared" si="20"/>
        <v>4.6100000000000003</v>
      </c>
      <c r="R52" s="21">
        <f t="shared" si="0"/>
        <v>4.7830000000000004</v>
      </c>
      <c r="S52" s="11">
        <f t="shared" si="10"/>
        <v>-0.17300000000000004</v>
      </c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</row>
    <row r="53" spans="16:69" ht="23.25" x14ac:dyDescent="0.35">
      <c r="P53" s="7">
        <f>$G$13</f>
        <v>4.5</v>
      </c>
      <c r="Q53" s="8">
        <f t="shared" si="20"/>
        <v>5.49</v>
      </c>
      <c r="R53" s="21">
        <f t="shared" si="0"/>
        <v>5.4279999999999999</v>
      </c>
      <c r="S53" s="11">
        <f t="shared" si="10"/>
        <v>6.2000000000000277E-2</v>
      </c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</row>
    <row r="54" spans="16:69" ht="23.25" x14ac:dyDescent="0.35">
      <c r="P54" s="7">
        <f>$G$14</f>
        <v>5</v>
      </c>
      <c r="Q54" s="8">
        <f t="shared" si="20"/>
        <v>6.1</v>
      </c>
      <c r="R54" s="21">
        <f t="shared" si="0"/>
        <v>6.0730000000000004</v>
      </c>
      <c r="S54" s="11">
        <f t="shared" si="10"/>
        <v>2.6999999999999247E-2</v>
      </c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</row>
    <row r="55" spans="16:69" ht="23.25" x14ac:dyDescent="0.35">
      <c r="P55" s="7">
        <f>$G$15</f>
        <v>4.5</v>
      </c>
      <c r="Q55" s="8">
        <f t="shared" si="20"/>
        <v>5.78</v>
      </c>
      <c r="R55" s="21">
        <f t="shared" si="0"/>
        <v>5.4279999999999999</v>
      </c>
      <c r="S55" s="11">
        <f t="shared" si="10"/>
        <v>0.35200000000000031</v>
      </c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</row>
    <row r="56" spans="16:69" ht="23.25" x14ac:dyDescent="0.35">
      <c r="P56" s="7">
        <f>$G$16</f>
        <v>4</v>
      </c>
      <c r="Q56" s="8">
        <f t="shared" si="20"/>
        <v>5.08</v>
      </c>
      <c r="R56" s="21">
        <f t="shared" si="0"/>
        <v>4.7830000000000004</v>
      </c>
      <c r="S56" s="11">
        <f t="shared" si="10"/>
        <v>0.29699999999999971</v>
      </c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</row>
    <row r="57" spans="16:69" ht="23.25" x14ac:dyDescent="0.35">
      <c r="P57" s="7">
        <f>$G$17</f>
        <v>3.5</v>
      </c>
      <c r="Q57" s="8">
        <f t="shared" si="20"/>
        <v>4.21</v>
      </c>
      <c r="R57" s="21">
        <f t="shared" si="0"/>
        <v>4.1380000000000008</v>
      </c>
      <c r="S57" s="11">
        <f t="shared" si="10"/>
        <v>7.1999999999999176E-2</v>
      </c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</row>
    <row r="58" spans="16:69" ht="23.25" x14ac:dyDescent="0.35">
      <c r="P58" s="7">
        <f>$G$18</f>
        <v>3</v>
      </c>
      <c r="Q58" s="8">
        <f t="shared" si="20"/>
        <v>3.66</v>
      </c>
      <c r="R58" s="21">
        <f t="shared" si="0"/>
        <v>3.4930000000000003</v>
      </c>
      <c r="S58" s="11">
        <f t="shared" si="10"/>
        <v>0.16699999999999982</v>
      </c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</row>
    <row r="59" spans="16:69" ht="23.25" x14ac:dyDescent="0.35">
      <c r="P59" s="7">
        <f>$G$19</f>
        <v>2.5</v>
      </c>
      <c r="Q59" s="8">
        <f t="shared" si="20"/>
        <v>2.98</v>
      </c>
      <c r="R59" s="21">
        <f t="shared" si="0"/>
        <v>2.8479999999999999</v>
      </c>
      <c r="S59" s="11">
        <f t="shared" si="10"/>
        <v>0.13200000000000012</v>
      </c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</row>
    <row r="60" spans="16:69" ht="23.25" x14ac:dyDescent="0.35">
      <c r="P60" s="7">
        <f>$G$20</f>
        <v>2</v>
      </c>
      <c r="Q60" s="8">
        <f t="shared" si="20"/>
        <v>2.2599999999999998</v>
      </c>
      <c r="R60" s="21">
        <f t="shared" si="0"/>
        <v>2.2030000000000003</v>
      </c>
      <c r="S60" s="11">
        <f t="shared" si="10"/>
        <v>5.6999999999999496E-2</v>
      </c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</row>
    <row r="61" spans="16:69" ht="23.25" x14ac:dyDescent="0.35">
      <c r="P61" s="7">
        <f>$G$21</f>
        <v>1.5</v>
      </c>
      <c r="Q61" s="8">
        <f t="shared" si="20"/>
        <v>1.69</v>
      </c>
      <c r="R61" s="21">
        <f t="shared" si="0"/>
        <v>1.5580000000000001</v>
      </c>
      <c r="S61" s="11">
        <f t="shared" si="10"/>
        <v>0.1319999999999999</v>
      </c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</row>
    <row r="62" spans="16:69" ht="23.25" x14ac:dyDescent="0.35">
      <c r="P62" s="7">
        <f>$G$22</f>
        <v>1</v>
      </c>
      <c r="Q62" s="8">
        <f t="shared" si="20"/>
        <v>1.1100000000000001</v>
      </c>
      <c r="R62" s="21">
        <f t="shared" si="0"/>
        <v>0.91300000000000003</v>
      </c>
      <c r="S62" s="11">
        <f t="shared" si="10"/>
        <v>0.19700000000000006</v>
      </c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</row>
    <row r="63" spans="16:69" ht="23.25" x14ac:dyDescent="0.35">
      <c r="P63" s="7">
        <f>$G$23</f>
        <v>0.5</v>
      </c>
      <c r="Q63" s="8">
        <f t="shared" si="20"/>
        <v>0.61</v>
      </c>
      <c r="R63" s="21">
        <f t="shared" si="0"/>
        <v>0.26800000000000002</v>
      </c>
      <c r="S63" s="11">
        <f t="shared" si="10"/>
        <v>0.34199999999999997</v>
      </c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</row>
    <row r="64" spans="16:69" ht="24" thickBot="1" x14ac:dyDescent="0.4">
      <c r="P64" s="9">
        <f>$G$24</f>
        <v>0</v>
      </c>
      <c r="Q64" s="10">
        <f t="shared" si="20"/>
        <v>0.08</v>
      </c>
      <c r="R64" s="22">
        <f t="shared" si="0"/>
        <v>-0.377</v>
      </c>
      <c r="S64" s="12">
        <f t="shared" si="10"/>
        <v>0.45700000000000002</v>
      </c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</row>
    <row r="65" spans="16:69" ht="23.25" x14ac:dyDescent="0.35">
      <c r="P65" s="7">
        <f>$G$5</f>
        <v>0.5</v>
      </c>
      <c r="Q65" s="8">
        <f>K5</f>
        <v>0.17</v>
      </c>
      <c r="R65" s="21">
        <f t="shared" si="0"/>
        <v>0.26800000000000002</v>
      </c>
      <c r="S65" s="11">
        <f t="shared" si="10"/>
        <v>-9.8000000000000004E-2</v>
      </c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</row>
    <row r="66" spans="16:69" ht="23.25" x14ac:dyDescent="0.35">
      <c r="P66" s="7">
        <f>$G$6</f>
        <v>1</v>
      </c>
      <c r="Q66" s="8">
        <f t="shared" ref="Q66:Q84" si="21">K6</f>
        <v>0.64</v>
      </c>
      <c r="R66" s="21">
        <f t="shared" si="0"/>
        <v>0.91300000000000003</v>
      </c>
      <c r="S66" s="11">
        <f t="shared" si="10"/>
        <v>-0.27300000000000002</v>
      </c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</row>
    <row r="67" spans="16:69" ht="23.25" x14ac:dyDescent="0.35">
      <c r="P67" s="7">
        <f>$G$7</f>
        <v>1.5</v>
      </c>
      <c r="Q67" s="8">
        <f t="shared" si="21"/>
        <v>1.25</v>
      </c>
      <c r="R67" s="21">
        <f t="shared" si="0"/>
        <v>1.5580000000000001</v>
      </c>
      <c r="S67" s="11">
        <f t="shared" si="10"/>
        <v>-0.30800000000000005</v>
      </c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</row>
    <row r="68" spans="16:69" ht="23.25" x14ac:dyDescent="0.35">
      <c r="P68" s="7">
        <f>$G$8</f>
        <v>2</v>
      </c>
      <c r="Q68" s="8">
        <f t="shared" si="21"/>
        <v>1.81</v>
      </c>
      <c r="R68" s="21">
        <f t="shared" si="0"/>
        <v>2.2030000000000003</v>
      </c>
      <c r="S68" s="11">
        <f t="shared" si="10"/>
        <v>-0.39300000000000024</v>
      </c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</row>
    <row r="69" spans="16:69" ht="23.25" x14ac:dyDescent="0.35">
      <c r="P69" s="7">
        <f>$G$9</f>
        <v>2.5</v>
      </c>
      <c r="Q69" s="8">
        <f t="shared" si="21"/>
        <v>2.46</v>
      </c>
      <c r="R69" s="21">
        <f t="shared" si="0"/>
        <v>2.8479999999999999</v>
      </c>
      <c r="S69" s="11">
        <f t="shared" si="10"/>
        <v>-0.3879999999999999</v>
      </c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</row>
    <row r="70" spans="16:69" ht="23.25" x14ac:dyDescent="0.35">
      <c r="P70" s="7">
        <f>$G$10</f>
        <v>3</v>
      </c>
      <c r="Q70" s="8">
        <f t="shared" si="21"/>
        <v>3.28</v>
      </c>
      <c r="R70" s="21">
        <f t="shared" ref="R70:R109" si="22">1.29*P70-0.377</f>
        <v>3.4930000000000003</v>
      </c>
      <c r="S70" s="11">
        <f t="shared" si="10"/>
        <v>-0.21300000000000052</v>
      </c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</row>
    <row r="71" spans="16:69" ht="23.25" x14ac:dyDescent="0.35">
      <c r="P71" s="7">
        <f>$G$11</f>
        <v>3.5</v>
      </c>
      <c r="Q71" s="8">
        <f t="shared" si="21"/>
        <v>3.97</v>
      </c>
      <c r="R71" s="21">
        <f t="shared" si="22"/>
        <v>4.1380000000000008</v>
      </c>
      <c r="S71" s="11">
        <f t="shared" si="10"/>
        <v>-0.16800000000000059</v>
      </c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</row>
    <row r="72" spans="16:69" ht="23.25" x14ac:dyDescent="0.35">
      <c r="P72" s="7">
        <f>$G$12</f>
        <v>4</v>
      </c>
      <c r="Q72" s="8">
        <f t="shared" si="21"/>
        <v>4.5999999999999996</v>
      </c>
      <c r="R72" s="21">
        <f t="shared" si="22"/>
        <v>4.7830000000000004</v>
      </c>
      <c r="S72" s="11">
        <f t="shared" si="10"/>
        <v>-0.18300000000000072</v>
      </c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</row>
    <row r="73" spans="16:69" ht="23.25" x14ac:dyDescent="0.35">
      <c r="P73" s="7">
        <f>$G$13</f>
        <v>4.5</v>
      </c>
      <c r="Q73" s="8">
        <f t="shared" si="21"/>
        <v>5.46</v>
      </c>
      <c r="R73" s="21">
        <f t="shared" si="22"/>
        <v>5.4279999999999999</v>
      </c>
      <c r="S73" s="11">
        <f t="shared" si="10"/>
        <v>3.2000000000000028E-2</v>
      </c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</row>
    <row r="74" spans="16:69" ht="23.25" x14ac:dyDescent="0.35">
      <c r="P74" s="7">
        <f>$G$14</f>
        <v>5</v>
      </c>
      <c r="Q74" s="8">
        <f t="shared" si="21"/>
        <v>6.24</v>
      </c>
      <c r="R74" s="21">
        <f t="shared" si="22"/>
        <v>6.0730000000000004</v>
      </c>
      <c r="S74" s="11">
        <f t="shared" ref="S74:S109" si="23">Q74-R74</f>
        <v>0.16699999999999982</v>
      </c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</row>
    <row r="75" spans="16:69" ht="23.25" x14ac:dyDescent="0.35">
      <c r="P75" s="7">
        <f>$G$15</f>
        <v>4.5</v>
      </c>
      <c r="Q75" s="8">
        <f t="shared" si="21"/>
        <v>5.87</v>
      </c>
      <c r="R75" s="21">
        <f t="shared" si="22"/>
        <v>5.4279999999999999</v>
      </c>
      <c r="S75" s="11">
        <f t="shared" si="23"/>
        <v>0.44200000000000017</v>
      </c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</row>
    <row r="76" spans="16:69" ht="23.25" x14ac:dyDescent="0.35">
      <c r="P76" s="7">
        <f>$G$16</f>
        <v>4</v>
      </c>
      <c r="Q76" s="8">
        <f t="shared" si="21"/>
        <v>5.03</v>
      </c>
      <c r="R76" s="21">
        <f t="shared" si="22"/>
        <v>4.7830000000000004</v>
      </c>
      <c r="S76" s="11">
        <f t="shared" si="23"/>
        <v>0.24699999999999989</v>
      </c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</row>
    <row r="77" spans="16:69" ht="23.25" x14ac:dyDescent="0.35">
      <c r="P77" s="7">
        <f>$G$17</f>
        <v>3.5</v>
      </c>
      <c r="Q77" s="8">
        <f t="shared" si="21"/>
        <v>4.22</v>
      </c>
      <c r="R77" s="21">
        <f t="shared" si="22"/>
        <v>4.1380000000000008</v>
      </c>
      <c r="S77" s="11">
        <f t="shared" si="23"/>
        <v>8.1999999999998963E-2</v>
      </c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</row>
    <row r="78" spans="16:69" ht="23.25" x14ac:dyDescent="0.35">
      <c r="P78" s="7">
        <f>$G$18</f>
        <v>3</v>
      </c>
      <c r="Q78" s="8">
        <f t="shared" si="21"/>
        <v>3.55</v>
      </c>
      <c r="R78" s="21">
        <f t="shared" si="22"/>
        <v>3.4930000000000003</v>
      </c>
      <c r="S78" s="11">
        <f t="shared" si="23"/>
        <v>5.6999999999999496E-2</v>
      </c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</row>
    <row r="79" spans="16:69" ht="23.25" x14ac:dyDescent="0.35">
      <c r="P79" s="7">
        <f>$G$19</f>
        <v>2.5</v>
      </c>
      <c r="Q79" s="8">
        <f t="shared" si="21"/>
        <v>2.98</v>
      </c>
      <c r="R79" s="21">
        <f t="shared" si="22"/>
        <v>2.8479999999999999</v>
      </c>
      <c r="S79" s="11">
        <f t="shared" si="23"/>
        <v>0.13200000000000012</v>
      </c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</row>
    <row r="80" spans="16:69" ht="23.25" x14ac:dyDescent="0.35">
      <c r="P80" s="7">
        <f>$G$20</f>
        <v>2</v>
      </c>
      <c r="Q80" s="8">
        <f t="shared" si="21"/>
        <v>2.29</v>
      </c>
      <c r="R80" s="21">
        <f t="shared" si="22"/>
        <v>2.2030000000000003</v>
      </c>
      <c r="S80" s="11">
        <f t="shared" si="23"/>
        <v>8.6999999999999744E-2</v>
      </c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</row>
    <row r="81" spans="16:69" ht="23.25" x14ac:dyDescent="0.35">
      <c r="P81" s="7">
        <f>$G$21</f>
        <v>1.5</v>
      </c>
      <c r="Q81" s="8">
        <f t="shared" si="21"/>
        <v>1.63</v>
      </c>
      <c r="R81" s="21">
        <f t="shared" si="22"/>
        <v>1.5580000000000001</v>
      </c>
      <c r="S81" s="11">
        <f t="shared" si="23"/>
        <v>7.1999999999999842E-2</v>
      </c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</row>
    <row r="82" spans="16:69" ht="23.25" x14ac:dyDescent="0.35">
      <c r="P82" s="7">
        <f>$G$22</f>
        <v>1</v>
      </c>
      <c r="Q82" s="8">
        <f t="shared" si="21"/>
        <v>1.1599999999999999</v>
      </c>
      <c r="R82" s="21">
        <f t="shared" si="22"/>
        <v>0.91300000000000003</v>
      </c>
      <c r="S82" s="11">
        <f t="shared" si="23"/>
        <v>0.24699999999999989</v>
      </c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</row>
    <row r="83" spans="16:69" ht="23.25" x14ac:dyDescent="0.35">
      <c r="P83" s="7">
        <f>$G$23</f>
        <v>0.5</v>
      </c>
      <c r="Q83" s="8">
        <f t="shared" si="21"/>
        <v>0.61</v>
      </c>
      <c r="R83" s="21">
        <f t="shared" si="22"/>
        <v>0.26800000000000002</v>
      </c>
      <c r="S83" s="11">
        <f t="shared" si="23"/>
        <v>0.34199999999999997</v>
      </c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</row>
    <row r="84" spans="16:69" ht="24" thickBot="1" x14ac:dyDescent="0.4">
      <c r="P84" s="9">
        <f>$G$24</f>
        <v>0</v>
      </c>
      <c r="Q84" s="10">
        <f t="shared" si="21"/>
        <v>-0.03</v>
      </c>
      <c r="R84" s="22">
        <f t="shared" si="22"/>
        <v>-0.377</v>
      </c>
      <c r="S84" s="12">
        <f t="shared" si="23"/>
        <v>0.34699999999999998</v>
      </c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</row>
    <row r="85" spans="16:69" ht="23.25" x14ac:dyDescent="0.35">
      <c r="P85" s="7">
        <f>$G$5</f>
        <v>0.5</v>
      </c>
      <c r="Q85" s="8">
        <f>L5</f>
        <v>0.19</v>
      </c>
      <c r="R85" s="21">
        <f t="shared" si="22"/>
        <v>0.26800000000000002</v>
      </c>
      <c r="S85" s="11">
        <f t="shared" si="23"/>
        <v>-7.8000000000000014E-2</v>
      </c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</row>
    <row r="86" spans="16:69" ht="23.25" x14ac:dyDescent="0.35">
      <c r="P86" s="7">
        <f>$G$6</f>
        <v>1</v>
      </c>
      <c r="Q86" s="8">
        <f t="shared" ref="Q86:Q104" si="24">L6</f>
        <v>0.61</v>
      </c>
      <c r="R86" s="21">
        <f t="shared" si="22"/>
        <v>0.91300000000000003</v>
      </c>
      <c r="S86" s="11">
        <f t="shared" si="23"/>
        <v>-0.30300000000000005</v>
      </c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</row>
    <row r="87" spans="16:69" ht="23.25" x14ac:dyDescent="0.35">
      <c r="P87" s="7">
        <f>$G$7</f>
        <v>1.5</v>
      </c>
      <c r="Q87" s="8">
        <f t="shared" si="24"/>
        <v>1.24</v>
      </c>
      <c r="R87" s="21">
        <f t="shared" si="22"/>
        <v>1.5580000000000001</v>
      </c>
      <c r="S87" s="11">
        <f t="shared" si="23"/>
        <v>-0.31800000000000006</v>
      </c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</row>
    <row r="88" spans="16:69" ht="23.25" x14ac:dyDescent="0.35">
      <c r="P88" s="7">
        <f>$G$8</f>
        <v>2</v>
      </c>
      <c r="Q88" s="8">
        <f t="shared" si="24"/>
        <v>1.93</v>
      </c>
      <c r="R88" s="21">
        <f t="shared" si="22"/>
        <v>2.2030000000000003</v>
      </c>
      <c r="S88" s="11">
        <f t="shared" si="23"/>
        <v>-0.27300000000000035</v>
      </c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</row>
    <row r="89" spans="16:69" ht="23.25" x14ac:dyDescent="0.35">
      <c r="P89" s="7">
        <f>$G$9</f>
        <v>2.5</v>
      </c>
      <c r="Q89" s="8">
        <f t="shared" si="24"/>
        <v>2.58</v>
      </c>
      <c r="R89" s="21">
        <f t="shared" si="22"/>
        <v>2.8479999999999999</v>
      </c>
      <c r="S89" s="11">
        <f t="shared" si="23"/>
        <v>-0.26799999999999979</v>
      </c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</row>
    <row r="90" spans="16:69" ht="23.25" x14ac:dyDescent="0.35">
      <c r="P90" s="7">
        <f>$G$10</f>
        <v>3</v>
      </c>
      <c r="Q90" s="8">
        <f t="shared" si="24"/>
        <v>3.13</v>
      </c>
      <c r="R90" s="21">
        <f t="shared" si="22"/>
        <v>3.4930000000000003</v>
      </c>
      <c r="S90" s="11">
        <f t="shared" si="23"/>
        <v>-0.36300000000000043</v>
      </c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</row>
    <row r="91" spans="16:69" ht="23.25" x14ac:dyDescent="0.35">
      <c r="P91" s="7">
        <f>$G$11</f>
        <v>3.5</v>
      </c>
      <c r="Q91" s="8">
        <f t="shared" si="24"/>
        <v>3.96</v>
      </c>
      <c r="R91" s="21">
        <f t="shared" si="22"/>
        <v>4.1380000000000008</v>
      </c>
      <c r="S91" s="11">
        <f t="shared" si="23"/>
        <v>-0.17800000000000082</v>
      </c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</row>
    <row r="92" spans="16:69" ht="23.25" x14ac:dyDescent="0.35">
      <c r="P92" s="7">
        <f>$G$12</f>
        <v>4</v>
      </c>
      <c r="Q92" s="8">
        <f t="shared" si="24"/>
        <v>4.5999999999999996</v>
      </c>
      <c r="R92" s="21">
        <f t="shared" si="22"/>
        <v>4.7830000000000004</v>
      </c>
      <c r="S92" s="11">
        <f t="shared" si="23"/>
        <v>-0.18300000000000072</v>
      </c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</row>
    <row r="93" spans="16:69" ht="23.25" x14ac:dyDescent="0.35">
      <c r="P93" s="7">
        <f>$G$13</f>
        <v>4.5</v>
      </c>
      <c r="Q93" s="8">
        <f t="shared" si="24"/>
        <v>5.39</v>
      </c>
      <c r="R93" s="21">
        <f t="shared" si="22"/>
        <v>5.4279999999999999</v>
      </c>
      <c r="S93" s="11">
        <f t="shared" si="23"/>
        <v>-3.8000000000000256E-2</v>
      </c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</row>
    <row r="94" spans="16:69" ht="23.25" x14ac:dyDescent="0.35">
      <c r="P94" s="7">
        <f>$G$14</f>
        <v>5</v>
      </c>
      <c r="Q94" s="8">
        <f t="shared" si="24"/>
        <v>6.16</v>
      </c>
      <c r="R94" s="21">
        <f t="shared" si="22"/>
        <v>6.0730000000000004</v>
      </c>
      <c r="S94" s="11">
        <f t="shared" si="23"/>
        <v>8.6999999999999744E-2</v>
      </c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</row>
    <row r="95" spans="16:69" ht="23.25" x14ac:dyDescent="0.35">
      <c r="P95" s="7">
        <f>$G$15</f>
        <v>4.5</v>
      </c>
      <c r="Q95" s="8">
        <f t="shared" si="24"/>
        <v>5.82</v>
      </c>
      <c r="R95" s="21">
        <f t="shared" si="22"/>
        <v>5.4279999999999999</v>
      </c>
      <c r="S95" s="11">
        <f t="shared" si="23"/>
        <v>0.39200000000000035</v>
      </c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</row>
    <row r="96" spans="16:69" ht="23.25" x14ac:dyDescent="0.35">
      <c r="P96" s="7">
        <f>$G$16</f>
        <v>4</v>
      </c>
      <c r="Q96" s="8">
        <f t="shared" si="24"/>
        <v>5.03</v>
      </c>
      <c r="R96" s="21">
        <f t="shared" si="22"/>
        <v>4.7830000000000004</v>
      </c>
      <c r="S96" s="11">
        <f t="shared" si="23"/>
        <v>0.24699999999999989</v>
      </c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</row>
    <row r="97" spans="16:69" ht="23.25" x14ac:dyDescent="0.35">
      <c r="P97" s="7">
        <f>$G$17</f>
        <v>3.5</v>
      </c>
      <c r="Q97" s="8">
        <f t="shared" si="24"/>
        <v>4.24</v>
      </c>
      <c r="R97" s="21">
        <f t="shared" si="22"/>
        <v>4.1380000000000008</v>
      </c>
      <c r="S97" s="11">
        <f t="shared" si="23"/>
        <v>0.10199999999999942</v>
      </c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</row>
    <row r="98" spans="16:69" ht="23.25" x14ac:dyDescent="0.35">
      <c r="P98" s="7">
        <f>$G$18</f>
        <v>3</v>
      </c>
      <c r="Q98" s="8">
        <f t="shared" si="24"/>
        <v>3.67</v>
      </c>
      <c r="R98" s="21">
        <f t="shared" si="22"/>
        <v>3.4930000000000003</v>
      </c>
      <c r="S98" s="11">
        <f t="shared" si="23"/>
        <v>0.1769999999999996</v>
      </c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</row>
    <row r="99" spans="16:69" ht="23.25" x14ac:dyDescent="0.35">
      <c r="P99" s="7">
        <f>$G$19</f>
        <v>2.5</v>
      </c>
      <c r="Q99" s="8">
        <f t="shared" si="24"/>
        <v>2.94</v>
      </c>
      <c r="R99" s="21">
        <f t="shared" si="22"/>
        <v>2.8479999999999999</v>
      </c>
      <c r="S99" s="11">
        <f t="shared" si="23"/>
        <v>9.2000000000000082E-2</v>
      </c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</row>
    <row r="100" spans="16:69" ht="23.25" x14ac:dyDescent="0.35">
      <c r="P100" s="7">
        <f>$G$20</f>
        <v>2</v>
      </c>
      <c r="Q100" s="8">
        <f t="shared" si="24"/>
        <v>2.2599999999999998</v>
      </c>
      <c r="R100" s="21">
        <f t="shared" si="22"/>
        <v>2.2030000000000003</v>
      </c>
      <c r="S100" s="11">
        <f t="shared" si="23"/>
        <v>5.6999999999999496E-2</v>
      </c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</row>
    <row r="101" spans="16:69" ht="23.25" x14ac:dyDescent="0.35">
      <c r="P101" s="7">
        <f>$G$21</f>
        <v>1.5</v>
      </c>
      <c r="Q101" s="8">
        <f t="shared" si="24"/>
        <v>1.57</v>
      </c>
      <c r="R101" s="21">
        <f t="shared" si="22"/>
        <v>1.5580000000000001</v>
      </c>
      <c r="S101" s="11">
        <f t="shared" si="23"/>
        <v>1.2000000000000011E-2</v>
      </c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</row>
    <row r="102" spans="16:69" ht="23.25" x14ac:dyDescent="0.35">
      <c r="P102" s="7">
        <f>$G$22</f>
        <v>1</v>
      </c>
      <c r="Q102" s="8">
        <f t="shared" si="24"/>
        <v>1.1100000000000001</v>
      </c>
      <c r="R102" s="21">
        <f t="shared" si="22"/>
        <v>0.91300000000000003</v>
      </c>
      <c r="S102" s="11">
        <f t="shared" si="23"/>
        <v>0.19700000000000006</v>
      </c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</row>
    <row r="103" spans="16:69" ht="23.25" x14ac:dyDescent="0.35">
      <c r="P103" s="7">
        <f>$G$23</f>
        <v>0.5</v>
      </c>
      <c r="Q103" s="8">
        <f t="shared" si="24"/>
        <v>0.45</v>
      </c>
      <c r="R103" s="21">
        <f t="shared" si="22"/>
        <v>0.26800000000000002</v>
      </c>
      <c r="S103" s="11">
        <f t="shared" si="23"/>
        <v>0.182</v>
      </c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</row>
    <row r="104" spans="16:69" ht="24" thickBot="1" x14ac:dyDescent="0.4">
      <c r="P104" s="9">
        <f>$G$24</f>
        <v>0</v>
      </c>
      <c r="Q104" s="10">
        <f t="shared" si="24"/>
        <v>0.06</v>
      </c>
      <c r="R104" s="22">
        <f t="shared" si="22"/>
        <v>-0.377</v>
      </c>
      <c r="S104" s="12">
        <f t="shared" si="23"/>
        <v>0.437</v>
      </c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</row>
    <row r="105" spans="16:69" ht="23.25" x14ac:dyDescent="0.35">
      <c r="P105" s="7">
        <f>$G$5</f>
        <v>0.5</v>
      </c>
      <c r="Q105" s="8">
        <f>M5</f>
        <v>0.11</v>
      </c>
      <c r="R105" s="21">
        <f t="shared" si="22"/>
        <v>0.26800000000000002</v>
      </c>
      <c r="S105" s="11">
        <f t="shared" si="23"/>
        <v>-0.15800000000000003</v>
      </c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</row>
    <row r="106" spans="16:69" ht="23.25" x14ac:dyDescent="0.35">
      <c r="P106" s="7">
        <f>$G$6</f>
        <v>1</v>
      </c>
      <c r="Q106" s="8">
        <f t="shared" ref="Q106:Q109" si="25">M6</f>
        <v>0.7</v>
      </c>
      <c r="R106" s="21">
        <f t="shared" si="22"/>
        <v>0.91300000000000003</v>
      </c>
      <c r="S106" s="11">
        <f t="shared" si="23"/>
        <v>-0.21300000000000008</v>
      </c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</row>
    <row r="107" spans="16:69" ht="23.25" x14ac:dyDescent="0.35">
      <c r="P107" s="7">
        <f>$G$7</f>
        <v>1.5</v>
      </c>
      <c r="Q107" s="8">
        <f t="shared" si="25"/>
        <v>1.23</v>
      </c>
      <c r="R107" s="21">
        <f t="shared" si="22"/>
        <v>1.5580000000000001</v>
      </c>
      <c r="S107" s="11">
        <f t="shared" si="23"/>
        <v>-0.32800000000000007</v>
      </c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</row>
    <row r="108" spans="16:69" ht="23.25" x14ac:dyDescent="0.35">
      <c r="P108" s="7">
        <f>$G$8</f>
        <v>2</v>
      </c>
      <c r="Q108" s="8">
        <f t="shared" si="25"/>
        <v>1.88</v>
      </c>
      <c r="R108" s="21">
        <f t="shared" si="22"/>
        <v>2.2030000000000003</v>
      </c>
      <c r="S108" s="11">
        <f t="shared" si="23"/>
        <v>-0.3230000000000004</v>
      </c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</row>
    <row r="109" spans="16:69" ht="23.25" x14ac:dyDescent="0.35">
      <c r="P109" s="7">
        <f>$G$9</f>
        <v>2.5</v>
      </c>
      <c r="Q109" s="8">
        <f t="shared" si="25"/>
        <v>2.5299999999999998</v>
      </c>
      <c r="R109" s="21">
        <f t="shared" si="22"/>
        <v>2.8479999999999999</v>
      </c>
      <c r="S109" s="11">
        <f t="shared" si="23"/>
        <v>-0.31800000000000006</v>
      </c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</row>
    <row r="110" spans="16:69" ht="23.25" x14ac:dyDescent="0.35">
      <c r="P110" s="7">
        <f>$G$10</f>
        <v>3</v>
      </c>
      <c r="Q110" s="8"/>
      <c r="R110" s="21"/>
      <c r="S110" s="11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</row>
    <row r="111" spans="16:69" ht="23.25" x14ac:dyDescent="0.35">
      <c r="P111" s="7">
        <f>$G$11</f>
        <v>3.5</v>
      </c>
      <c r="Q111" s="8"/>
      <c r="R111" s="21"/>
      <c r="S111" s="11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</row>
    <row r="112" spans="16:69" ht="23.25" x14ac:dyDescent="0.35">
      <c r="P112" s="7">
        <f>$G$12</f>
        <v>4</v>
      </c>
      <c r="Q112" s="8"/>
      <c r="R112" s="21"/>
      <c r="S112" s="11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</row>
    <row r="113" spans="16:69" ht="23.25" x14ac:dyDescent="0.35">
      <c r="P113" s="7">
        <f>$G$13</f>
        <v>4.5</v>
      </c>
      <c r="Q113" s="8"/>
      <c r="R113" s="21"/>
      <c r="S113" s="11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</row>
    <row r="114" spans="16:69" ht="23.25" x14ac:dyDescent="0.35">
      <c r="P114" s="7">
        <f>$G$14</f>
        <v>5</v>
      </c>
      <c r="Q114" s="8"/>
      <c r="R114" s="21"/>
      <c r="S114" s="11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</row>
    <row r="115" spans="16:69" ht="23.25" x14ac:dyDescent="0.35">
      <c r="P115" s="7">
        <f>$G$15</f>
        <v>4.5</v>
      </c>
      <c r="Q115" s="8"/>
      <c r="R115" s="21"/>
      <c r="S115" s="11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</row>
    <row r="116" spans="16:69" ht="23.25" x14ac:dyDescent="0.35">
      <c r="P116" s="7">
        <f>$G$16</f>
        <v>4</v>
      </c>
      <c r="Q116" s="8"/>
      <c r="R116" s="21"/>
      <c r="S116" s="11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</row>
    <row r="117" spans="16:69" ht="23.25" x14ac:dyDescent="0.35">
      <c r="P117" s="7">
        <f>$G$17</f>
        <v>3.5</v>
      </c>
      <c r="Q117" s="8"/>
      <c r="R117" s="21"/>
      <c r="S117" s="11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</row>
    <row r="118" spans="16:69" ht="23.25" x14ac:dyDescent="0.35">
      <c r="P118" s="7">
        <f>$G$18</f>
        <v>3</v>
      </c>
      <c r="Q118" s="8"/>
      <c r="R118" s="21"/>
      <c r="S118" s="11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</row>
    <row r="119" spans="16:69" ht="23.25" x14ac:dyDescent="0.35">
      <c r="P119" s="7">
        <f>$G$19</f>
        <v>2.5</v>
      </c>
      <c r="Q119" s="8"/>
      <c r="R119" s="21"/>
      <c r="S119" s="11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</row>
    <row r="120" spans="16:69" ht="23.25" x14ac:dyDescent="0.35">
      <c r="P120" s="7">
        <f>$G$20</f>
        <v>2</v>
      </c>
      <c r="Q120" s="8"/>
      <c r="R120" s="21"/>
      <c r="S120" s="11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</row>
    <row r="121" spans="16:69" ht="23.25" x14ac:dyDescent="0.35">
      <c r="P121" s="7">
        <f>$G$21</f>
        <v>1.5</v>
      </c>
      <c r="Q121" s="8"/>
      <c r="R121" s="21"/>
      <c r="S121" s="11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</row>
    <row r="122" spans="16:69" ht="23.25" x14ac:dyDescent="0.35">
      <c r="P122" s="7">
        <f>$G$22</f>
        <v>1</v>
      </c>
      <c r="Q122" s="8"/>
      <c r="R122" s="21"/>
      <c r="S122" s="11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</row>
    <row r="123" spans="16:69" ht="23.25" x14ac:dyDescent="0.35">
      <c r="P123" s="7">
        <f>$G$23</f>
        <v>0.5</v>
      </c>
      <c r="Q123" s="8"/>
      <c r="R123" s="21"/>
      <c r="S123" s="11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</row>
    <row r="124" spans="16:69" ht="24" thickBot="1" x14ac:dyDescent="0.4">
      <c r="P124" s="9">
        <f>$G$24</f>
        <v>0</v>
      </c>
      <c r="Q124" s="10"/>
      <c r="R124" s="22"/>
      <c r="S124" s="12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</row>
  </sheetData>
  <mergeCells count="2">
    <mergeCell ref="H3:M3"/>
    <mergeCell ref="AO4:AT4"/>
  </mergeCells>
  <conditionalFormatting sqref="S1:S1048576">
    <cfRule type="cellIs" dxfId="0" priority="1" operator="greaterThan">
      <formula>0</formula>
    </cfRule>
  </conditionalFormatting>
  <pageMargins left="0.7" right="0.7" top="0.78740157499999996" bottom="0.78740157499999996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2026_JK</vt:lpstr>
      <vt:lpstr>'2026_JK'!Oblast_tisku</vt:lpstr>
    </vt:vector>
  </TitlesOfParts>
  <Company>TUL - KEZ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Jan Kracík, PhD</dc:creator>
  <cp:lastModifiedBy>Ing. Jan Kracík, PhD</cp:lastModifiedBy>
  <cp:lastPrinted>2024-11-27T10:43:48Z</cp:lastPrinted>
  <dcterms:created xsi:type="dcterms:W3CDTF">2024-11-27T10:35:05Z</dcterms:created>
  <dcterms:modified xsi:type="dcterms:W3CDTF">2026-03-02T11:23:22Z</dcterms:modified>
</cp:coreProperties>
</file>